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 activeTab="2"/>
  </bookViews>
  <sheets>
    <sheet name="свод" sheetId="1" r:id="rId1"/>
    <sheet name="численность" sheetId="2" r:id="rId2"/>
    <sheet name="зп" sheetId="3" r:id="rId3"/>
    <sheet name="фот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D119" i="2" l="1"/>
  <c r="E99" i="1" l="1"/>
  <c r="I7" i="4" l="1"/>
  <c r="J7" i="4"/>
  <c r="K7" i="4"/>
  <c r="H7" i="4"/>
  <c r="G7" i="4"/>
  <c r="F7" i="4"/>
  <c r="E7" i="4"/>
  <c r="D7" i="4"/>
  <c r="D56" i="4"/>
  <c r="D55" i="4"/>
  <c r="E7" i="2"/>
  <c r="F7" i="2"/>
  <c r="G7" i="2"/>
  <c r="H7" i="2"/>
  <c r="I7" i="2"/>
  <c r="J7" i="2"/>
  <c r="K7" i="2"/>
  <c r="L7" i="2"/>
  <c r="M7" i="2"/>
  <c r="N7" i="2"/>
  <c r="O7" i="2"/>
  <c r="D7" i="2"/>
  <c r="E55" i="2"/>
  <c r="F55" i="2"/>
  <c r="G55" i="2"/>
  <c r="H55" i="2"/>
  <c r="I55" i="2"/>
  <c r="J55" i="2"/>
  <c r="K55" i="2"/>
  <c r="L55" i="2"/>
  <c r="M55" i="2"/>
  <c r="N55" i="2"/>
  <c r="O55" i="2"/>
  <c r="D55" i="2"/>
  <c r="E119" i="3"/>
  <c r="F119" i="3"/>
  <c r="G119" i="3"/>
  <c r="H119" i="3"/>
  <c r="I119" i="3"/>
  <c r="J119" i="3"/>
  <c r="K119" i="3"/>
  <c r="D119" i="3"/>
  <c r="E85" i="3"/>
  <c r="F85" i="3"/>
  <c r="G85" i="3"/>
  <c r="H85" i="3"/>
  <c r="I85" i="3"/>
  <c r="J85" i="3"/>
  <c r="K85" i="3"/>
  <c r="D85" i="3"/>
  <c r="E87" i="3"/>
  <c r="F87" i="3"/>
  <c r="G87" i="3"/>
  <c r="H87" i="3"/>
  <c r="I87" i="3"/>
  <c r="J87" i="3"/>
  <c r="K87" i="3"/>
  <c r="D87" i="3"/>
  <c r="D101" i="3"/>
  <c r="E122" i="3"/>
  <c r="F122" i="3"/>
  <c r="G122" i="3"/>
  <c r="H122" i="3"/>
  <c r="I122" i="3"/>
  <c r="J122" i="3"/>
  <c r="K122" i="3"/>
  <c r="D122" i="3"/>
  <c r="E115" i="3"/>
  <c r="F115" i="3"/>
  <c r="G115" i="3"/>
  <c r="H115" i="3"/>
  <c r="I115" i="3"/>
  <c r="J115" i="3"/>
  <c r="K115" i="3"/>
  <c r="D115" i="3"/>
  <c r="E101" i="3"/>
  <c r="F101" i="3"/>
  <c r="G101" i="3"/>
  <c r="H101" i="3"/>
  <c r="I101" i="3"/>
  <c r="J101" i="3"/>
  <c r="K101" i="3"/>
  <c r="E106" i="3"/>
  <c r="F106" i="3"/>
  <c r="G106" i="3"/>
  <c r="H106" i="3"/>
  <c r="I106" i="3"/>
  <c r="J106" i="3"/>
  <c r="K106" i="3"/>
  <c r="D106" i="3"/>
  <c r="E102" i="3"/>
  <c r="F102" i="3"/>
  <c r="G102" i="3"/>
  <c r="H102" i="3"/>
  <c r="I102" i="3"/>
  <c r="J102" i="3"/>
  <c r="K102" i="3"/>
  <c r="D102" i="3"/>
  <c r="E56" i="3" l="1"/>
  <c r="F56" i="3"/>
  <c r="G56" i="3"/>
  <c r="H56" i="3"/>
  <c r="I56" i="3"/>
  <c r="J56" i="3"/>
  <c r="K56" i="3"/>
  <c r="D56" i="3"/>
  <c r="F55" i="3"/>
  <c r="G55" i="3"/>
  <c r="H55" i="3"/>
  <c r="I55" i="3"/>
  <c r="J55" i="3"/>
  <c r="K55" i="3"/>
  <c r="L55" i="3"/>
  <c r="M55" i="3"/>
  <c r="N55" i="3"/>
  <c r="O55" i="3"/>
  <c r="E55" i="3"/>
  <c r="D55" i="3"/>
  <c r="D102" i="2" l="1"/>
  <c r="E102" i="2"/>
  <c r="F102" i="2"/>
  <c r="G102" i="2"/>
  <c r="H102" i="2"/>
  <c r="I102" i="2"/>
  <c r="J102" i="2"/>
  <c r="K102" i="2"/>
  <c r="L102" i="2"/>
  <c r="M102" i="2"/>
  <c r="N102" i="2"/>
  <c r="O102" i="2"/>
  <c r="D108" i="2"/>
  <c r="D106" i="2" s="1"/>
  <c r="E108" i="2"/>
  <c r="F108" i="2"/>
  <c r="G108" i="2"/>
  <c r="H108" i="2"/>
  <c r="I108" i="2"/>
  <c r="J108" i="2"/>
  <c r="K108" i="2"/>
  <c r="L108" i="2"/>
  <c r="M108" i="2"/>
  <c r="N108" i="2"/>
  <c r="O108" i="2"/>
  <c r="D111" i="2"/>
  <c r="E111" i="2"/>
  <c r="F111" i="2"/>
  <c r="G111" i="2"/>
  <c r="H111" i="2"/>
  <c r="I111" i="2"/>
  <c r="J111" i="2"/>
  <c r="K111" i="2"/>
  <c r="L111" i="2"/>
  <c r="M111" i="2"/>
  <c r="N111" i="2"/>
  <c r="O111" i="2"/>
  <c r="E119" i="2"/>
  <c r="F119" i="2"/>
  <c r="G119" i="2"/>
  <c r="H119" i="2"/>
  <c r="I119" i="2"/>
  <c r="J119" i="2"/>
  <c r="K119" i="2"/>
  <c r="L119" i="2"/>
  <c r="M119" i="2"/>
  <c r="N119" i="2"/>
  <c r="O119" i="2"/>
  <c r="D141" i="2"/>
  <c r="D87" i="4" l="1"/>
  <c r="E87" i="4"/>
  <c r="F87" i="4"/>
  <c r="F86" i="4" s="1"/>
  <c r="G87" i="4"/>
  <c r="H87" i="4"/>
  <c r="H86" i="4" s="1"/>
  <c r="I87" i="4"/>
  <c r="I86" i="4" s="1"/>
  <c r="E86" i="4"/>
  <c r="G86" i="4"/>
  <c r="D86" i="4"/>
  <c r="O16" i="4"/>
  <c r="N16" i="4"/>
  <c r="M16" i="4"/>
  <c r="L16" i="4"/>
  <c r="O15" i="4"/>
  <c r="N15" i="4"/>
  <c r="M15" i="4"/>
  <c r="L15" i="4"/>
  <c r="O14" i="4"/>
  <c r="N14" i="4"/>
  <c r="M14" i="4"/>
  <c r="L14" i="4"/>
  <c r="O13" i="4"/>
  <c r="N13" i="4"/>
  <c r="M13" i="4"/>
  <c r="L13" i="4"/>
  <c r="O12" i="4"/>
  <c r="N12" i="4"/>
  <c r="M12" i="4"/>
  <c r="L12" i="4"/>
  <c r="O11" i="4"/>
  <c r="N11" i="4"/>
  <c r="M11" i="4"/>
  <c r="L11" i="4"/>
  <c r="O10" i="4"/>
  <c r="N10" i="4"/>
  <c r="N9" i="4" s="1"/>
  <c r="M10" i="4"/>
  <c r="M9" i="4" s="1"/>
  <c r="L10" i="4"/>
  <c r="L9" i="4" s="1"/>
  <c r="O9" i="4"/>
  <c r="O50" i="3" l="1"/>
  <c r="N50" i="3"/>
  <c r="M50" i="3"/>
  <c r="L50" i="3"/>
  <c r="O48" i="3"/>
  <c r="N48" i="3"/>
  <c r="M48" i="3"/>
  <c r="L48" i="3"/>
  <c r="O47" i="3"/>
  <c r="N47" i="3"/>
  <c r="M47" i="3"/>
  <c r="L47" i="3"/>
  <c r="O46" i="3"/>
  <c r="N46" i="3"/>
  <c r="M46" i="3"/>
  <c r="L46" i="3"/>
  <c r="O45" i="3"/>
  <c r="N45" i="3"/>
  <c r="M45" i="3"/>
  <c r="L45" i="3"/>
  <c r="O41" i="3"/>
  <c r="N41" i="3"/>
  <c r="M41" i="3"/>
  <c r="L41" i="3"/>
  <c r="O37" i="3"/>
  <c r="N37" i="3"/>
  <c r="M37" i="3"/>
  <c r="L37" i="3"/>
  <c r="O28" i="3"/>
  <c r="N28" i="3"/>
  <c r="M28" i="3"/>
  <c r="L28" i="3"/>
  <c r="O26" i="3"/>
  <c r="N26" i="3"/>
  <c r="M26" i="3"/>
  <c r="L26" i="3"/>
  <c r="O24" i="3"/>
  <c r="N24" i="3"/>
  <c r="M24" i="3"/>
  <c r="L24" i="3"/>
  <c r="O23" i="3"/>
  <c r="N23" i="3"/>
  <c r="M23" i="3"/>
  <c r="L23" i="3"/>
  <c r="O22" i="3"/>
  <c r="N22" i="3"/>
  <c r="M22" i="3"/>
  <c r="L22" i="3"/>
  <c r="O21" i="3"/>
  <c r="N21" i="3"/>
  <c r="M21" i="3"/>
  <c r="L21" i="3"/>
  <c r="O19" i="3"/>
  <c r="N19" i="3"/>
  <c r="M19" i="3"/>
  <c r="L19" i="3"/>
  <c r="O18" i="3"/>
  <c r="N18" i="3"/>
  <c r="M18" i="3"/>
  <c r="L18" i="3"/>
  <c r="K140" i="4" l="1"/>
  <c r="J140" i="4"/>
  <c r="K139" i="4"/>
  <c r="J139" i="4"/>
  <c r="K138" i="4"/>
  <c r="J138" i="4"/>
  <c r="K137" i="4"/>
  <c r="J137" i="4"/>
  <c r="K135" i="4"/>
  <c r="J135" i="4"/>
  <c r="K134" i="4"/>
  <c r="J134" i="4"/>
  <c r="K133" i="4"/>
  <c r="J133" i="4"/>
  <c r="K131" i="4"/>
  <c r="J131" i="4"/>
  <c r="K130" i="4"/>
  <c r="J130" i="4"/>
  <c r="K129" i="4"/>
  <c r="J129" i="4"/>
  <c r="K128" i="4"/>
  <c r="J128" i="4"/>
  <c r="K127" i="4"/>
  <c r="J127" i="4"/>
  <c r="K126" i="4"/>
  <c r="J126" i="4"/>
  <c r="K125" i="4"/>
  <c r="J125" i="4"/>
  <c r="K124" i="4"/>
  <c r="J124" i="4"/>
  <c r="K123" i="4"/>
  <c r="J123" i="4"/>
  <c r="K122" i="4"/>
  <c r="J122" i="4"/>
  <c r="K121" i="4"/>
  <c r="J121" i="4"/>
  <c r="K120" i="4"/>
  <c r="J120" i="4"/>
  <c r="K117" i="4"/>
  <c r="J117" i="4"/>
  <c r="K115" i="4"/>
  <c r="J115" i="4"/>
  <c r="K114" i="4"/>
  <c r="J114" i="4"/>
  <c r="K113" i="4"/>
  <c r="J113" i="4"/>
  <c r="K112" i="4"/>
  <c r="K111" i="4" s="1"/>
  <c r="J112" i="4"/>
  <c r="J111" i="4" s="1"/>
  <c r="K110" i="4"/>
  <c r="J110" i="4"/>
  <c r="K109" i="4"/>
  <c r="K108" i="4" s="1"/>
  <c r="J109" i="4"/>
  <c r="K106" i="4"/>
  <c r="J106" i="4"/>
  <c r="K102" i="4"/>
  <c r="J102" i="4"/>
  <c r="J101" i="4" s="1"/>
  <c r="K100" i="4"/>
  <c r="J100" i="4"/>
  <c r="K99" i="4"/>
  <c r="J99" i="4"/>
  <c r="K98" i="4"/>
  <c r="J98" i="4"/>
  <c r="K97" i="4"/>
  <c r="J97" i="4"/>
  <c r="K96" i="4"/>
  <c r="J96" i="4"/>
  <c r="K94" i="4"/>
  <c r="J94" i="4"/>
  <c r="K93" i="4"/>
  <c r="J93" i="4"/>
  <c r="K92" i="4"/>
  <c r="J92" i="4"/>
  <c r="K91" i="4"/>
  <c r="J91" i="4"/>
  <c r="K89" i="4"/>
  <c r="J89" i="4"/>
  <c r="K88" i="4"/>
  <c r="J88" i="4"/>
  <c r="K82" i="4"/>
  <c r="J82" i="4"/>
  <c r="K81" i="4"/>
  <c r="J81" i="4"/>
  <c r="K79" i="4"/>
  <c r="J79" i="4"/>
  <c r="K78" i="4"/>
  <c r="J78" i="4"/>
  <c r="K77" i="4"/>
  <c r="J77" i="4"/>
  <c r="K75" i="4"/>
  <c r="J75" i="4"/>
  <c r="K74" i="4"/>
  <c r="J74" i="4"/>
  <c r="K73" i="4"/>
  <c r="K72" i="4" s="1"/>
  <c r="J73" i="4"/>
  <c r="J72" i="4" s="1"/>
  <c r="K71" i="4"/>
  <c r="J71" i="4"/>
  <c r="K70" i="4"/>
  <c r="J70" i="4"/>
  <c r="K69" i="4"/>
  <c r="J69" i="4"/>
  <c r="J68" i="4" s="1"/>
  <c r="K68" i="4"/>
  <c r="K67" i="4"/>
  <c r="J67" i="4"/>
  <c r="K64" i="4"/>
  <c r="J64" i="4"/>
  <c r="K63" i="4"/>
  <c r="J63" i="4"/>
  <c r="K62" i="4"/>
  <c r="J62" i="4"/>
  <c r="K61" i="4"/>
  <c r="J61" i="4"/>
  <c r="K58" i="4"/>
  <c r="J58" i="4"/>
  <c r="K56" i="4"/>
  <c r="K55" i="4" s="1"/>
  <c r="J56" i="4"/>
  <c r="J55" i="4" s="1"/>
  <c r="K54" i="4"/>
  <c r="J54" i="4"/>
  <c r="K53" i="4"/>
  <c r="J53" i="4"/>
  <c r="K52" i="4"/>
  <c r="J52" i="4"/>
  <c r="K51" i="4"/>
  <c r="J51" i="4"/>
  <c r="K50" i="4"/>
  <c r="J50" i="4"/>
  <c r="K49" i="4"/>
  <c r="J49" i="4"/>
  <c r="K48" i="4"/>
  <c r="J48" i="4"/>
  <c r="K47" i="4"/>
  <c r="J47" i="4"/>
  <c r="K46" i="4"/>
  <c r="J46" i="4"/>
  <c r="K45" i="4"/>
  <c r="J45" i="4"/>
  <c r="K44" i="4"/>
  <c r="J44" i="4"/>
  <c r="K43" i="4"/>
  <c r="J43" i="4"/>
  <c r="K42" i="4"/>
  <c r="J42" i="4"/>
  <c r="K41" i="4"/>
  <c r="J41" i="4"/>
  <c r="K40" i="4"/>
  <c r="J40" i="4"/>
  <c r="K39" i="4"/>
  <c r="J39" i="4"/>
  <c r="K38" i="4"/>
  <c r="J38" i="4"/>
  <c r="J36" i="4" s="1"/>
  <c r="K37" i="4"/>
  <c r="K36" i="4" s="1"/>
  <c r="J37" i="4"/>
  <c r="K35" i="4"/>
  <c r="J35" i="4"/>
  <c r="K34" i="4"/>
  <c r="J34" i="4"/>
  <c r="K33" i="4"/>
  <c r="J33" i="4"/>
  <c r="K32" i="4"/>
  <c r="J32" i="4"/>
  <c r="K31" i="4"/>
  <c r="J31" i="4"/>
  <c r="K30" i="4"/>
  <c r="J30" i="4"/>
  <c r="K29" i="4"/>
  <c r="K28" i="4" s="1"/>
  <c r="J29" i="4"/>
  <c r="J28" i="4" s="1"/>
  <c r="K27" i="4"/>
  <c r="J27" i="4"/>
  <c r="K26" i="4"/>
  <c r="J26" i="4"/>
  <c r="K25" i="4"/>
  <c r="J25" i="4"/>
  <c r="K24" i="4"/>
  <c r="J24" i="4"/>
  <c r="K23" i="4"/>
  <c r="K22" i="4" s="1"/>
  <c r="K21" i="4" s="1"/>
  <c r="K19" i="4" s="1"/>
  <c r="J23" i="4"/>
  <c r="J22" i="4" s="1"/>
  <c r="J21" i="4" s="1"/>
  <c r="K20" i="4"/>
  <c r="J20" i="4"/>
  <c r="K16" i="4"/>
  <c r="J16" i="4"/>
  <c r="K15" i="4"/>
  <c r="J15" i="4"/>
  <c r="K14" i="4"/>
  <c r="J14" i="4"/>
  <c r="K13" i="4"/>
  <c r="J13" i="4"/>
  <c r="K12" i="4"/>
  <c r="J12" i="4"/>
  <c r="K11" i="4"/>
  <c r="J11" i="4"/>
  <c r="K10" i="4"/>
  <c r="K9" i="4" s="1"/>
  <c r="J10" i="4"/>
  <c r="J9" i="4" s="1"/>
  <c r="J108" i="4" l="1"/>
  <c r="K101" i="4"/>
  <c r="J19" i="4"/>
  <c r="J18" i="4" s="1"/>
  <c r="K18" i="4"/>
  <c r="K114" i="3"/>
  <c r="K113" i="3"/>
  <c r="K112" i="3"/>
  <c r="K111" i="3"/>
  <c r="K110" i="3"/>
  <c r="K109" i="3"/>
  <c r="K108" i="3"/>
  <c r="K104" i="3"/>
  <c r="K100" i="3"/>
  <c r="K99" i="3"/>
  <c r="K97" i="3"/>
  <c r="K96" i="3"/>
  <c r="K94" i="3"/>
  <c r="K91" i="3"/>
  <c r="K89" i="3"/>
  <c r="K78" i="3"/>
  <c r="K77" i="3"/>
  <c r="K75" i="3"/>
  <c r="K72" i="3"/>
  <c r="K70" i="3"/>
  <c r="K68" i="3"/>
  <c r="K64" i="3"/>
  <c r="K63" i="3"/>
  <c r="K50" i="3"/>
  <c r="K48" i="3"/>
  <c r="K47" i="3"/>
  <c r="K46" i="3"/>
  <c r="K45" i="3"/>
  <c r="K41" i="3"/>
  <c r="K28" i="3"/>
  <c r="K26" i="3"/>
  <c r="K24" i="3"/>
  <c r="K23" i="3"/>
  <c r="K22" i="3"/>
  <c r="K21" i="3"/>
  <c r="K19" i="3"/>
  <c r="K18" i="3"/>
  <c r="J114" i="3"/>
  <c r="J113" i="3"/>
  <c r="J112" i="3"/>
  <c r="J111" i="3"/>
  <c r="J110" i="3"/>
  <c r="J109" i="3"/>
  <c r="J108" i="3"/>
  <c r="J104" i="3"/>
  <c r="J100" i="3"/>
  <c r="J99" i="3"/>
  <c r="J97" i="3"/>
  <c r="J96" i="3"/>
  <c r="J94" i="3"/>
  <c r="J91" i="3"/>
  <c r="J89" i="3"/>
  <c r="J82" i="3"/>
  <c r="J78" i="3"/>
  <c r="J77" i="3"/>
  <c r="J75" i="3"/>
  <c r="J72" i="3"/>
  <c r="J70" i="3"/>
  <c r="J68" i="3"/>
  <c r="J64" i="3"/>
  <c r="J63" i="3"/>
  <c r="J61" i="3"/>
  <c r="J50" i="3"/>
  <c r="J48" i="3"/>
  <c r="J47" i="3"/>
  <c r="J46" i="3"/>
  <c r="J45" i="3"/>
  <c r="J41" i="3"/>
  <c r="J37" i="3"/>
  <c r="J28" i="3"/>
  <c r="J26" i="3"/>
  <c r="J24" i="3"/>
  <c r="J23" i="3"/>
  <c r="J22" i="3"/>
  <c r="J21" i="3"/>
  <c r="J19" i="3"/>
  <c r="J18" i="3"/>
  <c r="J9" i="3"/>
  <c r="M86" i="2"/>
  <c r="M85" i="2" s="1"/>
  <c r="L86" i="2"/>
  <c r="L85" i="2"/>
  <c r="M79" i="2"/>
  <c r="L79" i="2"/>
  <c r="M72" i="2"/>
  <c r="L72" i="2"/>
  <c r="M68" i="2"/>
  <c r="M67" i="2" s="1"/>
  <c r="L68" i="2"/>
  <c r="L67" i="2"/>
  <c r="M62" i="2"/>
  <c r="L62" i="2"/>
  <c r="M36" i="2"/>
  <c r="L36" i="2"/>
  <c r="M28" i="2"/>
  <c r="L28" i="2"/>
  <c r="M22" i="2"/>
  <c r="L22" i="2"/>
  <c r="L21" i="2" s="1"/>
  <c r="L19" i="2" s="1"/>
  <c r="L18" i="2" s="1"/>
  <c r="M21" i="2"/>
  <c r="M19" i="2" s="1"/>
  <c r="M18" i="2" s="1"/>
  <c r="M10" i="2"/>
  <c r="L10" i="2"/>
  <c r="L9" i="2" s="1"/>
  <c r="M9" i="2"/>
  <c r="K86" i="2"/>
  <c r="K85" i="2" s="1"/>
  <c r="J86" i="2"/>
  <c r="J85" i="2"/>
  <c r="K79" i="2"/>
  <c r="J79" i="2"/>
  <c r="K72" i="2"/>
  <c r="J72" i="2"/>
  <c r="K68" i="2"/>
  <c r="K67" i="2" s="1"/>
  <c r="J68" i="2"/>
  <c r="J67" i="2"/>
  <c r="K62" i="2"/>
  <c r="J62" i="2"/>
  <c r="K36" i="2"/>
  <c r="J36" i="2"/>
  <c r="K28" i="2"/>
  <c r="J28" i="2"/>
  <c r="K22" i="2"/>
  <c r="J22" i="2"/>
  <c r="J21" i="2" s="1"/>
  <c r="J19" i="2" s="1"/>
  <c r="J18" i="2" s="1"/>
  <c r="K21" i="2"/>
  <c r="K19" i="2" s="1"/>
  <c r="K18" i="2" s="1"/>
  <c r="K10" i="2"/>
  <c r="J10" i="2"/>
  <c r="J9" i="2" s="1"/>
  <c r="K9" i="2"/>
  <c r="M107" i="1" l="1"/>
  <c r="L107" i="1"/>
  <c r="M100" i="1"/>
  <c r="M92" i="1"/>
  <c r="L92" i="1"/>
  <c r="M88" i="1"/>
  <c r="L88" i="1"/>
  <c r="M86" i="1"/>
  <c r="L86" i="1"/>
  <c r="M84" i="1"/>
  <c r="L84" i="1"/>
  <c r="L21" i="1"/>
  <c r="L19" i="1"/>
  <c r="L14" i="1"/>
  <c r="K107" i="1"/>
  <c r="J107" i="1"/>
  <c r="K100" i="1"/>
  <c r="J95" i="1"/>
  <c r="K95" i="1" s="1"/>
  <c r="K92" i="1"/>
  <c r="J92" i="1"/>
  <c r="K88" i="1"/>
  <c r="J88" i="1"/>
  <c r="K86" i="1"/>
  <c r="J86" i="1"/>
  <c r="K84" i="1"/>
  <c r="J84" i="1"/>
  <c r="J21" i="1"/>
  <c r="J19" i="1"/>
  <c r="J14" i="1"/>
  <c r="D21" i="1" l="1"/>
  <c r="D14" i="1"/>
  <c r="D100" i="1" l="1"/>
  <c r="D99" i="1"/>
  <c r="F94" i="1" l="1"/>
  <c r="I140" i="4" l="1"/>
  <c r="H140" i="4"/>
  <c r="F140" i="4"/>
  <c r="E140" i="4"/>
  <c r="D140" i="4"/>
  <c r="I139" i="4"/>
  <c r="H139" i="4"/>
  <c r="F139" i="4"/>
  <c r="E139" i="4"/>
  <c r="D139" i="4"/>
  <c r="I138" i="4"/>
  <c r="H138" i="4"/>
  <c r="F138" i="4"/>
  <c r="E138" i="4"/>
  <c r="D138" i="4"/>
  <c r="I137" i="4"/>
  <c r="H137" i="4"/>
  <c r="F137" i="4"/>
  <c r="E137" i="4"/>
  <c r="D137" i="4"/>
  <c r="I135" i="4"/>
  <c r="H135" i="4"/>
  <c r="F135" i="4"/>
  <c r="E135" i="4"/>
  <c r="D135" i="4"/>
  <c r="I134" i="4"/>
  <c r="H134" i="4"/>
  <c r="F134" i="4"/>
  <c r="E134" i="4"/>
  <c r="D134" i="4"/>
  <c r="I133" i="4"/>
  <c r="H133" i="4"/>
  <c r="F133" i="4"/>
  <c r="E133" i="4"/>
  <c r="D133" i="4"/>
  <c r="I131" i="4"/>
  <c r="H131" i="4"/>
  <c r="F131" i="4"/>
  <c r="E131" i="4"/>
  <c r="D131" i="4"/>
  <c r="I130" i="4"/>
  <c r="H130" i="4"/>
  <c r="F130" i="4"/>
  <c r="E130" i="4"/>
  <c r="D130" i="4"/>
  <c r="I129" i="4"/>
  <c r="H129" i="4"/>
  <c r="F129" i="4"/>
  <c r="E129" i="4"/>
  <c r="D129" i="4"/>
  <c r="I128" i="4"/>
  <c r="H128" i="4"/>
  <c r="F128" i="4"/>
  <c r="E128" i="4"/>
  <c r="D128" i="4"/>
  <c r="I127" i="4"/>
  <c r="H127" i="4"/>
  <c r="F127" i="4"/>
  <c r="E127" i="4"/>
  <c r="D127" i="4"/>
  <c r="I126" i="4"/>
  <c r="H126" i="4"/>
  <c r="F126" i="4"/>
  <c r="E126" i="4"/>
  <c r="D126" i="4"/>
  <c r="I125" i="4"/>
  <c r="H125" i="4"/>
  <c r="F125" i="4"/>
  <c r="E125" i="4"/>
  <c r="D125" i="4"/>
  <c r="I124" i="4"/>
  <c r="H124" i="4"/>
  <c r="F124" i="4"/>
  <c r="E124" i="4"/>
  <c r="D124" i="4"/>
  <c r="I123" i="4"/>
  <c r="H123" i="4"/>
  <c r="F123" i="4"/>
  <c r="E123" i="4"/>
  <c r="D123" i="4"/>
  <c r="I122" i="4"/>
  <c r="H122" i="4"/>
  <c r="G122" i="4"/>
  <c r="F122" i="4"/>
  <c r="E122" i="4"/>
  <c r="D122" i="4"/>
  <c r="I121" i="4"/>
  <c r="H121" i="4"/>
  <c r="F121" i="4"/>
  <c r="E121" i="4"/>
  <c r="D121" i="4"/>
  <c r="I119" i="4"/>
  <c r="H119" i="4"/>
  <c r="G119" i="4"/>
  <c r="F119" i="4"/>
  <c r="E119" i="4"/>
  <c r="D119" i="4"/>
  <c r="I117" i="4"/>
  <c r="H117" i="4"/>
  <c r="F117" i="4"/>
  <c r="E117" i="4"/>
  <c r="D117" i="4"/>
  <c r="I115" i="4"/>
  <c r="H115" i="4"/>
  <c r="G115" i="4"/>
  <c r="F115" i="4"/>
  <c r="E115" i="4"/>
  <c r="D115" i="4"/>
  <c r="I114" i="4"/>
  <c r="H114" i="4"/>
  <c r="F114" i="4"/>
  <c r="E114" i="4"/>
  <c r="D114" i="4"/>
  <c r="I113" i="4"/>
  <c r="H113" i="4"/>
  <c r="F113" i="4"/>
  <c r="E113" i="4"/>
  <c r="D113" i="4"/>
  <c r="I112" i="4"/>
  <c r="I111" i="4" s="1"/>
  <c r="H112" i="4"/>
  <c r="F112" i="4"/>
  <c r="E112" i="4"/>
  <c r="D112" i="4"/>
  <c r="D111" i="4" s="1"/>
  <c r="I110" i="4"/>
  <c r="H110" i="4"/>
  <c r="F110" i="4"/>
  <c r="E110" i="4"/>
  <c r="D110" i="4"/>
  <c r="I109" i="4"/>
  <c r="H109" i="4"/>
  <c r="F109" i="4"/>
  <c r="E109" i="4"/>
  <c r="D109" i="4"/>
  <c r="I106" i="4"/>
  <c r="H106" i="4"/>
  <c r="G106" i="4"/>
  <c r="F106" i="4"/>
  <c r="E106" i="4"/>
  <c r="D106" i="4"/>
  <c r="I102" i="4"/>
  <c r="I101" i="4" s="1"/>
  <c r="H102" i="4"/>
  <c r="G102" i="4"/>
  <c r="F102" i="4"/>
  <c r="E102" i="4"/>
  <c r="E101" i="4" s="1"/>
  <c r="D102" i="4"/>
  <c r="I100" i="4"/>
  <c r="H100" i="4"/>
  <c r="F100" i="4"/>
  <c r="E100" i="4"/>
  <c r="D100" i="4"/>
  <c r="I99" i="4"/>
  <c r="H99" i="4"/>
  <c r="F99" i="4"/>
  <c r="E99" i="4"/>
  <c r="D99" i="4"/>
  <c r="I98" i="4"/>
  <c r="H98" i="4"/>
  <c r="F98" i="4"/>
  <c r="E98" i="4"/>
  <c r="D98" i="4"/>
  <c r="I97" i="4"/>
  <c r="H97" i="4"/>
  <c r="F97" i="4"/>
  <c r="E97" i="4"/>
  <c r="D97" i="4"/>
  <c r="I96" i="4"/>
  <c r="H96" i="4"/>
  <c r="F96" i="4"/>
  <c r="E96" i="4"/>
  <c r="D96" i="4"/>
  <c r="I94" i="4"/>
  <c r="H94" i="4"/>
  <c r="F94" i="4"/>
  <c r="E94" i="4"/>
  <c r="D94" i="4"/>
  <c r="I93" i="4"/>
  <c r="H93" i="4"/>
  <c r="F93" i="4"/>
  <c r="E93" i="4"/>
  <c r="D93" i="4"/>
  <c r="I92" i="4"/>
  <c r="H92" i="4"/>
  <c r="F92" i="4"/>
  <c r="E92" i="4"/>
  <c r="D92" i="4"/>
  <c r="I91" i="4"/>
  <c r="H91" i="4"/>
  <c r="F91" i="4"/>
  <c r="E91" i="4"/>
  <c r="D91" i="4"/>
  <c r="I89" i="4"/>
  <c r="H89" i="4"/>
  <c r="F89" i="4"/>
  <c r="E89" i="4"/>
  <c r="D89" i="4"/>
  <c r="I88" i="4"/>
  <c r="H88" i="4"/>
  <c r="F88" i="4"/>
  <c r="E88" i="4"/>
  <c r="I85" i="4"/>
  <c r="H85" i="4"/>
  <c r="E85" i="4"/>
  <c r="D85" i="4"/>
  <c r="F85" i="4"/>
  <c r="G85" i="4"/>
  <c r="I82" i="4"/>
  <c r="H82" i="4"/>
  <c r="F82" i="4"/>
  <c r="E82" i="4"/>
  <c r="D82" i="4"/>
  <c r="I81" i="4"/>
  <c r="H81" i="4"/>
  <c r="F81" i="4"/>
  <c r="E81" i="4"/>
  <c r="D81" i="4"/>
  <c r="I79" i="4"/>
  <c r="H79" i="4"/>
  <c r="G79" i="4"/>
  <c r="F79" i="4"/>
  <c r="E79" i="4"/>
  <c r="D79" i="4"/>
  <c r="I78" i="4"/>
  <c r="H78" i="4"/>
  <c r="F78" i="4"/>
  <c r="E78" i="4"/>
  <c r="D78" i="4"/>
  <c r="I77" i="4"/>
  <c r="H77" i="4"/>
  <c r="F77" i="4"/>
  <c r="E77" i="4"/>
  <c r="D77" i="4"/>
  <c r="I75" i="4"/>
  <c r="H75" i="4"/>
  <c r="F75" i="4"/>
  <c r="E75" i="4"/>
  <c r="D75" i="4"/>
  <c r="I74" i="4"/>
  <c r="H74" i="4"/>
  <c r="F74" i="4"/>
  <c r="E74" i="4"/>
  <c r="D74" i="4"/>
  <c r="I73" i="4"/>
  <c r="I72" i="4" s="1"/>
  <c r="H73" i="4"/>
  <c r="F73" i="4"/>
  <c r="E73" i="4"/>
  <c r="D73" i="4"/>
  <c r="I71" i="4"/>
  <c r="H71" i="4"/>
  <c r="F71" i="4"/>
  <c r="E71" i="4"/>
  <c r="D71" i="4"/>
  <c r="I70" i="4"/>
  <c r="H70" i="4"/>
  <c r="F70" i="4"/>
  <c r="E70" i="4"/>
  <c r="D70" i="4"/>
  <c r="I69" i="4"/>
  <c r="I68" i="4" s="1"/>
  <c r="H69" i="4"/>
  <c r="H68" i="4" s="1"/>
  <c r="F69" i="4"/>
  <c r="F68" i="4" s="1"/>
  <c r="E69" i="4"/>
  <c r="E68" i="4" s="1"/>
  <c r="D69" i="4"/>
  <c r="D68" i="4" s="1"/>
  <c r="I67" i="4"/>
  <c r="H67" i="4"/>
  <c r="G67" i="4"/>
  <c r="F67" i="4"/>
  <c r="E67" i="4"/>
  <c r="I64" i="4"/>
  <c r="H64" i="4"/>
  <c r="F64" i="4"/>
  <c r="E64" i="4"/>
  <c r="D64" i="4"/>
  <c r="I63" i="4"/>
  <c r="H63" i="4"/>
  <c r="F63" i="4"/>
  <c r="E63" i="4"/>
  <c r="D63" i="4"/>
  <c r="I62" i="4"/>
  <c r="H62" i="4"/>
  <c r="G62" i="4"/>
  <c r="F62" i="4"/>
  <c r="E62" i="4"/>
  <c r="D62" i="4"/>
  <c r="I61" i="4"/>
  <c r="H61" i="4"/>
  <c r="F61" i="4"/>
  <c r="I58" i="4"/>
  <c r="H58" i="4"/>
  <c r="F58" i="4"/>
  <c r="E58" i="4"/>
  <c r="D58" i="4"/>
  <c r="I56" i="4"/>
  <c r="I55" i="4" s="1"/>
  <c r="H56" i="4"/>
  <c r="H55" i="4" s="1"/>
  <c r="G56" i="4"/>
  <c r="G55" i="4" s="1"/>
  <c r="F56" i="4"/>
  <c r="F55" i="4" s="1"/>
  <c r="E56" i="4"/>
  <c r="E55" i="4" s="1"/>
  <c r="I54" i="4"/>
  <c r="H54" i="4"/>
  <c r="F54" i="4"/>
  <c r="E54" i="4"/>
  <c r="D54" i="4"/>
  <c r="I53" i="4"/>
  <c r="H53" i="4"/>
  <c r="F53" i="4"/>
  <c r="E53" i="4"/>
  <c r="D53" i="4"/>
  <c r="I52" i="4"/>
  <c r="H52" i="4"/>
  <c r="F52" i="4"/>
  <c r="E52" i="4"/>
  <c r="D52" i="4"/>
  <c r="I51" i="4"/>
  <c r="H51" i="4"/>
  <c r="F51" i="4"/>
  <c r="E51" i="4"/>
  <c r="D51" i="4"/>
  <c r="I50" i="4"/>
  <c r="H50" i="4"/>
  <c r="F50" i="4"/>
  <c r="E50" i="4"/>
  <c r="D50" i="4"/>
  <c r="I49" i="4"/>
  <c r="H49" i="4"/>
  <c r="F49" i="4"/>
  <c r="E49" i="4"/>
  <c r="D49" i="4"/>
  <c r="I48" i="4"/>
  <c r="H48" i="4"/>
  <c r="F48" i="4"/>
  <c r="E48" i="4"/>
  <c r="D48" i="4"/>
  <c r="I47" i="4"/>
  <c r="H47" i="4"/>
  <c r="F47" i="4"/>
  <c r="E47" i="4"/>
  <c r="D47" i="4"/>
  <c r="I46" i="4"/>
  <c r="H46" i="4"/>
  <c r="F46" i="4"/>
  <c r="E46" i="4"/>
  <c r="D46" i="4"/>
  <c r="I45" i="4"/>
  <c r="H45" i="4"/>
  <c r="F45" i="4"/>
  <c r="E45" i="4"/>
  <c r="D45" i="4"/>
  <c r="I44" i="4"/>
  <c r="H44" i="4"/>
  <c r="F44" i="4"/>
  <c r="E44" i="4"/>
  <c r="D44" i="4"/>
  <c r="I43" i="4"/>
  <c r="H43" i="4"/>
  <c r="F43" i="4"/>
  <c r="E43" i="4"/>
  <c r="D43" i="4"/>
  <c r="I42" i="4"/>
  <c r="H42" i="4"/>
  <c r="F42" i="4"/>
  <c r="E42" i="4"/>
  <c r="D42" i="4"/>
  <c r="I41" i="4"/>
  <c r="H41" i="4"/>
  <c r="F41" i="4"/>
  <c r="E41" i="4"/>
  <c r="D41" i="4"/>
  <c r="I40" i="4"/>
  <c r="H40" i="4"/>
  <c r="F40" i="4"/>
  <c r="E40" i="4"/>
  <c r="D40" i="4"/>
  <c r="I39" i="4"/>
  <c r="H39" i="4"/>
  <c r="F39" i="4"/>
  <c r="E39" i="4"/>
  <c r="D39" i="4"/>
  <c r="I38" i="4"/>
  <c r="H38" i="4"/>
  <c r="F38" i="4"/>
  <c r="E38" i="4"/>
  <c r="D38" i="4"/>
  <c r="I37" i="4"/>
  <c r="H37" i="4"/>
  <c r="F37" i="4"/>
  <c r="E37" i="4"/>
  <c r="I35" i="4"/>
  <c r="H35" i="4"/>
  <c r="F35" i="4"/>
  <c r="E35" i="4"/>
  <c r="D35" i="4"/>
  <c r="I34" i="4"/>
  <c r="H34" i="4"/>
  <c r="F34" i="4"/>
  <c r="E34" i="4"/>
  <c r="D34" i="4"/>
  <c r="I33" i="4"/>
  <c r="H33" i="4"/>
  <c r="F33" i="4"/>
  <c r="E33" i="4"/>
  <c r="D33" i="4"/>
  <c r="I32" i="4"/>
  <c r="H32" i="4"/>
  <c r="F32" i="4"/>
  <c r="E32" i="4"/>
  <c r="D32" i="4"/>
  <c r="I31" i="4"/>
  <c r="H31" i="4"/>
  <c r="F31" i="4"/>
  <c r="E31" i="4"/>
  <c r="D31" i="4"/>
  <c r="I30" i="4"/>
  <c r="H30" i="4"/>
  <c r="F30" i="4"/>
  <c r="E30" i="4"/>
  <c r="D30" i="4"/>
  <c r="I29" i="4"/>
  <c r="I28" i="4" s="1"/>
  <c r="H29" i="4"/>
  <c r="H28" i="4" s="1"/>
  <c r="F29" i="4"/>
  <c r="E29" i="4"/>
  <c r="E28" i="4" s="1"/>
  <c r="D29" i="4"/>
  <c r="D28" i="4" s="1"/>
  <c r="F28" i="4"/>
  <c r="I27" i="4"/>
  <c r="H27" i="4"/>
  <c r="F27" i="4"/>
  <c r="E27" i="4"/>
  <c r="D27" i="4"/>
  <c r="I26" i="4"/>
  <c r="H26" i="4"/>
  <c r="F26" i="4"/>
  <c r="E26" i="4"/>
  <c r="D26" i="4"/>
  <c r="I25" i="4"/>
  <c r="H25" i="4"/>
  <c r="F25" i="4"/>
  <c r="E25" i="4"/>
  <c r="D25" i="4"/>
  <c r="I24" i="4"/>
  <c r="H24" i="4"/>
  <c r="F24" i="4"/>
  <c r="E24" i="4"/>
  <c r="D24" i="4"/>
  <c r="I23" i="4"/>
  <c r="I22" i="4" s="1"/>
  <c r="H23" i="4"/>
  <c r="H22" i="4" s="1"/>
  <c r="F23" i="4"/>
  <c r="F22" i="4" s="1"/>
  <c r="E23" i="4"/>
  <c r="E22" i="4" s="1"/>
  <c r="D23" i="4"/>
  <c r="D22" i="4" s="1"/>
  <c r="D21" i="4" s="1"/>
  <c r="I20" i="4"/>
  <c r="H20" i="4"/>
  <c r="F20" i="4"/>
  <c r="E20" i="4"/>
  <c r="D20" i="4"/>
  <c r="I16" i="4"/>
  <c r="H16" i="4"/>
  <c r="F16" i="4"/>
  <c r="E16" i="4"/>
  <c r="D16" i="4"/>
  <c r="I15" i="4"/>
  <c r="H15" i="4"/>
  <c r="F15" i="4"/>
  <c r="E15" i="4"/>
  <c r="D15" i="4"/>
  <c r="I14" i="4"/>
  <c r="H14" i="4"/>
  <c r="F14" i="4"/>
  <c r="E14" i="4"/>
  <c r="D14" i="4"/>
  <c r="I13" i="4"/>
  <c r="H13" i="4"/>
  <c r="F13" i="4"/>
  <c r="E13" i="4"/>
  <c r="D13" i="4"/>
  <c r="I12" i="4"/>
  <c r="H12" i="4"/>
  <c r="F12" i="4"/>
  <c r="E12" i="4"/>
  <c r="D12" i="4"/>
  <c r="I11" i="4"/>
  <c r="H11" i="4"/>
  <c r="F11" i="4"/>
  <c r="E11" i="4"/>
  <c r="D11" i="4"/>
  <c r="I10" i="4"/>
  <c r="H10" i="4"/>
  <c r="F10" i="4"/>
  <c r="E10" i="4"/>
  <c r="D10" i="4"/>
  <c r="F72" i="4" l="1"/>
  <c r="D101" i="4"/>
  <c r="F101" i="4"/>
  <c r="E9" i="4"/>
  <c r="E72" i="4"/>
  <c r="F21" i="4"/>
  <c r="F19" i="4" s="1"/>
  <c r="F18" i="4" s="1"/>
  <c r="F9" i="4"/>
  <c r="E36" i="4"/>
  <c r="I108" i="4"/>
  <c r="H111" i="4"/>
  <c r="H108" i="4"/>
  <c r="H36" i="4"/>
  <c r="F108" i="4"/>
  <c r="H9" i="4"/>
  <c r="E108" i="4"/>
  <c r="F111" i="4"/>
  <c r="D9" i="4"/>
  <c r="I9" i="4"/>
  <c r="H72" i="4"/>
  <c r="D72" i="4"/>
  <c r="I21" i="4"/>
  <c r="I19" i="4" s="1"/>
  <c r="I18" i="4" s="1"/>
  <c r="D108" i="4"/>
  <c r="E111" i="4"/>
  <c r="D19" i="4"/>
  <c r="D18" i="4" s="1"/>
  <c r="E21" i="4"/>
  <c r="E19" i="4" s="1"/>
  <c r="E18" i="4" s="1"/>
  <c r="I36" i="4"/>
  <c r="H21" i="4"/>
  <c r="H19" i="4" s="1"/>
  <c r="H18" i="4" s="1"/>
  <c r="F36" i="4"/>
  <c r="O86" i="2"/>
  <c r="O85" i="2" s="1"/>
  <c r="O79" i="2"/>
  <c r="O72" i="2"/>
  <c r="O68" i="2"/>
  <c r="O62" i="2"/>
  <c r="O36" i="2"/>
  <c r="O28" i="2"/>
  <c r="O22" i="2"/>
  <c r="O21" i="2" s="1"/>
  <c r="O19" i="2" s="1"/>
  <c r="O10" i="2"/>
  <c r="O9" i="2" s="1"/>
  <c r="N86" i="2"/>
  <c r="N85" i="2" s="1"/>
  <c r="N79" i="2"/>
  <c r="N72" i="2"/>
  <c r="N68" i="2"/>
  <c r="N67" i="2" s="1"/>
  <c r="N62" i="2"/>
  <c r="N36" i="2"/>
  <c r="N28" i="2"/>
  <c r="N22" i="2"/>
  <c r="N21" i="2" s="1"/>
  <c r="N19" i="2" s="1"/>
  <c r="N10" i="2"/>
  <c r="N9" i="2" s="1"/>
  <c r="I86" i="2"/>
  <c r="I85" i="2" s="1"/>
  <c r="I79" i="2"/>
  <c r="I72" i="2"/>
  <c r="I68" i="2"/>
  <c r="I67" i="2" s="1"/>
  <c r="I62" i="2"/>
  <c r="I36" i="2"/>
  <c r="I28" i="2"/>
  <c r="I22" i="2"/>
  <c r="I21" i="2" s="1"/>
  <c r="I19" i="2" s="1"/>
  <c r="I10" i="2"/>
  <c r="I9" i="2" s="1"/>
  <c r="H86" i="2"/>
  <c r="H85" i="2" s="1"/>
  <c r="H79" i="2"/>
  <c r="H72" i="2"/>
  <c r="H68" i="2"/>
  <c r="H62" i="2"/>
  <c r="H36" i="2"/>
  <c r="H28" i="2"/>
  <c r="H22" i="2"/>
  <c r="H21" i="2" s="1"/>
  <c r="H19" i="2" s="1"/>
  <c r="H10" i="2"/>
  <c r="H9" i="2" s="1"/>
  <c r="G86" i="2"/>
  <c r="G85" i="2" s="1"/>
  <c r="G79" i="2"/>
  <c r="G72" i="2"/>
  <c r="G68" i="2"/>
  <c r="G62" i="2"/>
  <c r="G36" i="2"/>
  <c r="G28" i="2"/>
  <c r="G22" i="2"/>
  <c r="G21" i="2" s="1"/>
  <c r="G19" i="2" s="1"/>
  <c r="G10" i="2"/>
  <c r="G9" i="2" s="1"/>
  <c r="F86" i="2"/>
  <c r="F85" i="2" s="1"/>
  <c r="F79" i="2"/>
  <c r="F72" i="2"/>
  <c r="F68" i="2"/>
  <c r="F67" i="2" s="1"/>
  <c r="F62" i="2"/>
  <c r="F36" i="2"/>
  <c r="F28" i="2"/>
  <c r="F22" i="2"/>
  <c r="F21" i="2" s="1"/>
  <c r="F19" i="2" s="1"/>
  <c r="F10" i="2"/>
  <c r="F9" i="2" s="1"/>
  <c r="D86" i="2"/>
  <c r="D85" i="2" s="1"/>
  <c r="D79" i="2"/>
  <c r="D72" i="2"/>
  <c r="D68" i="2"/>
  <c r="D62" i="2"/>
  <c r="D36" i="2"/>
  <c r="D28" i="2"/>
  <c r="D22" i="2"/>
  <c r="D21" i="2" s="1"/>
  <c r="D19" i="2" s="1"/>
  <c r="D10" i="2"/>
  <c r="D9" i="2" s="1"/>
  <c r="E86" i="2"/>
  <c r="E85" i="2" s="1"/>
  <c r="E79" i="2"/>
  <c r="E72" i="2"/>
  <c r="E68" i="2"/>
  <c r="E62" i="2"/>
  <c r="E36" i="2"/>
  <c r="E28" i="2"/>
  <c r="E22" i="2"/>
  <c r="E21" i="2" s="1"/>
  <c r="E19" i="2" s="1"/>
  <c r="E67" i="2" l="1"/>
  <c r="G67" i="2"/>
  <c r="O67" i="2"/>
  <c r="D18" i="2"/>
  <c r="D67" i="2"/>
  <c r="H67" i="2"/>
  <c r="E18" i="2"/>
  <c r="G18" i="2"/>
  <c r="I18" i="2"/>
  <c r="O18" i="2"/>
  <c r="F18" i="2"/>
  <c r="H18" i="2"/>
  <c r="N18" i="2"/>
  <c r="P97" i="1"/>
  <c r="Q97" i="1" s="1"/>
  <c r="R97" i="1" s="1"/>
  <c r="S97" i="1" s="1"/>
  <c r="F95" i="1"/>
  <c r="G94" i="1"/>
  <c r="E114" i="3"/>
  <c r="G114" i="3" s="1"/>
  <c r="I114" i="3" s="1"/>
  <c r="E113" i="3"/>
  <c r="F113" i="3" s="1"/>
  <c r="H113" i="3" s="1"/>
  <c r="E112" i="3"/>
  <c r="G112" i="3" s="1"/>
  <c r="I112" i="3" s="1"/>
  <c r="I111" i="3"/>
  <c r="H111" i="3"/>
  <c r="G111" i="3"/>
  <c r="F111" i="3"/>
  <c r="E111" i="3"/>
  <c r="D111" i="3"/>
  <c r="E110" i="3"/>
  <c r="F110" i="3" s="1"/>
  <c r="H110" i="3" s="1"/>
  <c r="E109" i="3"/>
  <c r="F109" i="3" s="1"/>
  <c r="H109" i="3" s="1"/>
  <c r="I108" i="3"/>
  <c r="H108" i="3"/>
  <c r="G108" i="3"/>
  <c r="F108" i="3"/>
  <c r="E108" i="3"/>
  <c r="D108" i="3"/>
  <c r="E104" i="3"/>
  <c r="F104" i="3" s="1"/>
  <c r="H104" i="3" s="1"/>
  <c r="E100" i="3"/>
  <c r="G100" i="3" s="1"/>
  <c r="I100" i="3" s="1"/>
  <c r="E99" i="3"/>
  <c r="G99" i="3" s="1"/>
  <c r="I99" i="3" s="1"/>
  <c r="E97" i="3"/>
  <c r="F97" i="3" s="1"/>
  <c r="H97" i="3" s="1"/>
  <c r="E96" i="3"/>
  <c r="F96" i="3" s="1"/>
  <c r="H96" i="3" s="1"/>
  <c r="E94" i="3"/>
  <c r="G94" i="3" s="1"/>
  <c r="I94" i="3" s="1"/>
  <c r="E91" i="3"/>
  <c r="F91" i="3" s="1"/>
  <c r="H91" i="3" s="1"/>
  <c r="E89" i="3"/>
  <c r="G89" i="3" s="1"/>
  <c r="I89" i="3" s="1"/>
  <c r="E82" i="3"/>
  <c r="E78" i="3"/>
  <c r="F78" i="3" s="1"/>
  <c r="H78" i="3" s="1"/>
  <c r="E77" i="3"/>
  <c r="F77" i="3" s="1"/>
  <c r="H77" i="3" s="1"/>
  <c r="E75" i="3"/>
  <c r="G75" i="3" s="1"/>
  <c r="I75" i="3" s="1"/>
  <c r="I72" i="3"/>
  <c r="H72" i="3"/>
  <c r="G72" i="3"/>
  <c r="F72" i="3"/>
  <c r="E72" i="3"/>
  <c r="D72" i="3"/>
  <c r="E70" i="3"/>
  <c r="F70" i="3" s="1"/>
  <c r="H70" i="3" s="1"/>
  <c r="I68" i="3"/>
  <c r="H68" i="3"/>
  <c r="G68" i="3"/>
  <c r="F68" i="3"/>
  <c r="E68" i="3"/>
  <c r="D68" i="3"/>
  <c r="E64" i="3"/>
  <c r="G64" i="3" s="1"/>
  <c r="I64" i="3" s="1"/>
  <c r="E63" i="3"/>
  <c r="F63" i="3" s="1"/>
  <c r="H63" i="3" s="1"/>
  <c r="E50" i="3"/>
  <c r="G50" i="3" s="1"/>
  <c r="I50" i="3" s="1"/>
  <c r="E48" i="3"/>
  <c r="F48" i="3" s="1"/>
  <c r="H48" i="3" s="1"/>
  <c r="E47" i="3"/>
  <c r="F47" i="3" s="1"/>
  <c r="H47" i="3" s="1"/>
  <c r="E46" i="3"/>
  <c r="F46" i="3" s="1"/>
  <c r="H46" i="3" s="1"/>
  <c r="E45" i="3"/>
  <c r="G45" i="3" s="1"/>
  <c r="I45" i="3" s="1"/>
  <c r="E41" i="3"/>
  <c r="F41" i="3" s="1"/>
  <c r="H41" i="3" s="1"/>
  <c r="E37" i="3"/>
  <c r="I28" i="3"/>
  <c r="H28" i="3"/>
  <c r="G28" i="3"/>
  <c r="F28" i="3"/>
  <c r="E28" i="3"/>
  <c r="D28" i="3"/>
  <c r="E26" i="3"/>
  <c r="G26" i="3" s="1"/>
  <c r="I26" i="3" s="1"/>
  <c r="E24" i="3"/>
  <c r="G24" i="3" s="1"/>
  <c r="I24" i="3" s="1"/>
  <c r="E23" i="3"/>
  <c r="F23" i="3" s="1"/>
  <c r="H23" i="3" s="1"/>
  <c r="I22" i="3"/>
  <c r="H22" i="3"/>
  <c r="G22" i="3"/>
  <c r="F22" i="3"/>
  <c r="E22" i="3"/>
  <c r="D22" i="3"/>
  <c r="I21" i="3"/>
  <c r="H21" i="3"/>
  <c r="G21" i="3"/>
  <c r="F21" i="3"/>
  <c r="E21" i="3"/>
  <c r="D21" i="3"/>
  <c r="I19" i="3"/>
  <c r="H19" i="3"/>
  <c r="G19" i="3"/>
  <c r="F19" i="3"/>
  <c r="E19" i="3"/>
  <c r="D19" i="3"/>
  <c r="I18" i="3"/>
  <c r="H18" i="3"/>
  <c r="G18" i="3"/>
  <c r="F18" i="3"/>
  <c r="E18" i="3"/>
  <c r="D18" i="3"/>
  <c r="I9" i="3"/>
  <c r="H9" i="3"/>
  <c r="G9" i="3"/>
  <c r="F9" i="3"/>
  <c r="E9" i="3"/>
  <c r="D9" i="3"/>
  <c r="E10" i="2"/>
  <c r="E9" i="2" s="1"/>
  <c r="G82" i="3" l="1"/>
  <c r="I82" i="3" s="1"/>
  <c r="K82" i="3"/>
  <c r="G61" i="3"/>
  <c r="K61" i="3"/>
  <c r="F37" i="3"/>
  <c r="K37" i="3"/>
  <c r="H94" i="1"/>
  <c r="I94" i="1" s="1"/>
  <c r="G95" i="1"/>
  <c r="G96" i="3"/>
  <c r="I96" i="3" s="1"/>
  <c r="G113" i="3"/>
  <c r="I113" i="3" s="1"/>
  <c r="F112" i="3"/>
  <c r="H112" i="3" s="1"/>
  <c r="F114" i="3"/>
  <c r="H114" i="3" s="1"/>
  <c r="G109" i="3"/>
  <c r="I109" i="3" s="1"/>
  <c r="F100" i="3"/>
  <c r="H100" i="3" s="1"/>
  <c r="F99" i="3"/>
  <c r="H99" i="3" s="1"/>
  <c r="F94" i="3"/>
  <c r="H94" i="3" s="1"/>
  <c r="F89" i="3"/>
  <c r="H89" i="3" s="1"/>
  <c r="F82" i="3"/>
  <c r="H82" i="3" s="1"/>
  <c r="G77" i="3"/>
  <c r="I77" i="3" s="1"/>
  <c r="F75" i="3"/>
  <c r="H75" i="3" s="1"/>
  <c r="F64" i="3"/>
  <c r="H64" i="3" s="1"/>
  <c r="F26" i="3"/>
  <c r="H26" i="3" s="1"/>
  <c r="F24" i="3"/>
  <c r="H24" i="3" s="1"/>
  <c r="F45" i="3"/>
  <c r="H45" i="3" s="1"/>
  <c r="G46" i="3"/>
  <c r="I46" i="3" s="1"/>
  <c r="F50" i="3"/>
  <c r="H50" i="3" s="1"/>
  <c r="F61" i="3"/>
  <c r="G63" i="3"/>
  <c r="I63" i="3" s="1"/>
  <c r="G70" i="3"/>
  <c r="I70" i="3" s="1"/>
  <c r="G78" i="3"/>
  <c r="I78" i="3" s="1"/>
  <c r="G91" i="3"/>
  <c r="I91" i="3" s="1"/>
  <c r="G97" i="3"/>
  <c r="I97" i="3" s="1"/>
  <c r="G104" i="3"/>
  <c r="I104" i="3" s="1"/>
  <c r="G110" i="3"/>
  <c r="I110" i="3" s="1"/>
  <c r="G37" i="3"/>
  <c r="G47" i="3"/>
  <c r="I47" i="3" s="1"/>
  <c r="G23" i="3"/>
  <c r="I23" i="3" s="1"/>
  <c r="G41" i="3"/>
  <c r="I41" i="3" s="1"/>
  <c r="G48" i="3"/>
  <c r="I48" i="3" s="1"/>
  <c r="H95" i="1" l="1"/>
  <c r="I95" i="1" s="1"/>
  <c r="N95" i="1" s="1"/>
  <c r="O95" i="1" s="1"/>
  <c r="P95" i="1" s="1"/>
  <c r="R95" i="1" s="1"/>
  <c r="L95" i="1"/>
  <c r="M95" i="1" s="1"/>
  <c r="J94" i="1"/>
  <c r="K94" i="1" s="1"/>
  <c r="L94" i="1" s="1"/>
  <c r="M94" i="1" s="1"/>
  <c r="N94" i="1" s="1"/>
  <c r="O94" i="1" s="1"/>
  <c r="P94" i="1" s="1"/>
  <c r="Q94" i="1" s="1"/>
  <c r="R94" i="1" s="1"/>
  <c r="S94" i="1" s="1"/>
  <c r="H61" i="3"/>
  <c r="I61" i="3"/>
  <c r="H37" i="3"/>
  <c r="I37" i="3"/>
  <c r="J99" i="1"/>
  <c r="E86" i="1"/>
  <c r="K99" i="1" l="1"/>
  <c r="E100" i="1"/>
  <c r="I99" i="1"/>
  <c r="H99" i="1"/>
  <c r="G99" i="1"/>
  <c r="F99" i="1"/>
  <c r="L99" i="1" l="1"/>
  <c r="S92" i="1"/>
  <c r="R92" i="1"/>
  <c r="Q92" i="1"/>
  <c r="P92" i="1"/>
  <c r="O92" i="1"/>
  <c r="N92" i="1"/>
  <c r="I92" i="1"/>
  <c r="H92" i="1"/>
  <c r="G92" i="1"/>
  <c r="F92" i="1"/>
  <c r="E92" i="1"/>
  <c r="S88" i="1"/>
  <c r="R88" i="1"/>
  <c r="Q88" i="1"/>
  <c r="P88" i="1"/>
  <c r="O88" i="1"/>
  <c r="N88" i="1"/>
  <c r="I88" i="1"/>
  <c r="H88" i="1"/>
  <c r="G88" i="1"/>
  <c r="F88" i="1"/>
  <c r="E88" i="1"/>
  <c r="S86" i="1"/>
  <c r="R86" i="1"/>
  <c r="Q86" i="1"/>
  <c r="P86" i="1"/>
  <c r="O86" i="1"/>
  <c r="N86" i="1"/>
  <c r="I86" i="1"/>
  <c r="H86" i="1"/>
  <c r="G86" i="1"/>
  <c r="F86" i="1"/>
  <c r="S84" i="1"/>
  <c r="R84" i="1"/>
  <c r="Q84" i="1"/>
  <c r="P84" i="1"/>
  <c r="O84" i="1"/>
  <c r="N84" i="1"/>
  <c r="I84" i="1"/>
  <c r="H84" i="1"/>
  <c r="G84" i="1"/>
  <c r="F84" i="1"/>
  <c r="E84" i="1"/>
  <c r="D84" i="1"/>
  <c r="M99" i="1" l="1"/>
  <c r="R21" i="1"/>
  <c r="P21" i="1"/>
  <c r="N21" i="1"/>
  <c r="H21" i="1"/>
  <c r="R19" i="1"/>
  <c r="P19" i="1"/>
  <c r="N19" i="1"/>
  <c r="H19" i="1"/>
  <c r="H14" i="1"/>
  <c r="N99" i="1" l="1"/>
  <c r="G60" i="1"/>
  <c r="F60" i="1"/>
  <c r="E60" i="1"/>
  <c r="D60" i="1"/>
  <c r="F21" i="1"/>
  <c r="E21" i="1"/>
  <c r="E19" i="1"/>
  <c r="F19" i="1"/>
  <c r="D19" i="1"/>
  <c r="P98" i="1" l="1"/>
  <c r="O99" i="1"/>
  <c r="S100" i="1"/>
  <c r="Q100" i="1"/>
  <c r="O100" i="1"/>
  <c r="I100" i="1"/>
  <c r="G100" i="1"/>
  <c r="Q98" i="1" l="1"/>
  <c r="P99" i="1"/>
  <c r="E101" i="1"/>
  <c r="R98" i="1" l="1"/>
  <c r="S98" i="1" s="1"/>
  <c r="Q99" i="1"/>
  <c r="D107" i="1"/>
  <c r="S107" i="1" l="1"/>
  <c r="R107" i="1"/>
  <c r="Q107" i="1"/>
  <c r="P107" i="1"/>
  <c r="O107" i="1"/>
  <c r="N107" i="1"/>
  <c r="I107" i="1"/>
  <c r="H107" i="1"/>
  <c r="G107" i="1"/>
  <c r="F107" i="1"/>
  <c r="E107" i="1"/>
  <c r="S99" i="1"/>
  <c r="R99" i="1"/>
  <c r="R14" i="1"/>
  <c r="P14" i="1"/>
  <c r="N14" i="1"/>
  <c r="F14" i="1"/>
  <c r="E14" i="1"/>
</calcChain>
</file>

<file path=xl/sharedStrings.xml><?xml version="1.0" encoding="utf-8"?>
<sst xmlns="http://schemas.openxmlformats.org/spreadsheetml/2006/main" count="1473" uniqueCount="529">
  <si>
    <t>j5:j6</t>
  </si>
  <si>
    <t>k5</t>
  </si>
  <si>
    <t>Социально-экономическое положение и прогноз</t>
  </si>
  <si>
    <t>МО "Поселок Чернышевский"</t>
  </si>
  <si>
    <t>Таблица № 1</t>
  </si>
  <si>
    <t>№ стр.</t>
  </si>
  <si>
    <t>Единица измерения</t>
  </si>
  <si>
    <t>отчет</t>
  </si>
  <si>
    <t xml:space="preserve"> оценка</t>
  </si>
  <si>
    <t>прогноз - 1 вариант</t>
  </si>
  <si>
    <t>прогноз - 2 вариант</t>
  </si>
  <si>
    <t>Cреднегодовая численность населения</t>
  </si>
  <si>
    <t>человек</t>
  </si>
  <si>
    <t>Численность тpудоспособного населения в трудоспособном возрасте</t>
  </si>
  <si>
    <t>Численность занятых всеми видами  экономической деятельности</t>
  </si>
  <si>
    <t>Численность занятых всеми видами  экономической деятельности к  численности постоянного населения</t>
  </si>
  <si>
    <t>%</t>
  </si>
  <si>
    <t>Численность занятых на предприятиях и организациях</t>
  </si>
  <si>
    <t xml:space="preserve">Лица в трудоспособном возрасте, не занятые каким-либо видом деятельности и учебой (среднегодовая) </t>
  </si>
  <si>
    <t>Уровень общей безработицы, в % к экономически активному населению</t>
  </si>
  <si>
    <t>Уровень официально зарегистрированной безработицы, в % к экономически активному населению</t>
  </si>
  <si>
    <t>Сpеднемесячная заpаботная плата pаботников предприятий и организаций</t>
  </si>
  <si>
    <t>руб.</t>
  </si>
  <si>
    <t xml:space="preserve"> Производство важнейших видов промышленной продукции</t>
  </si>
  <si>
    <t>Руды и концентраты золотосодержащие: по месту регистрации</t>
  </si>
  <si>
    <t>килограмм</t>
  </si>
  <si>
    <t>по месту добычи</t>
  </si>
  <si>
    <t>Концентраты оловянные</t>
  </si>
  <si>
    <t>тонн</t>
  </si>
  <si>
    <t>Концентраты сурьмяные (в пересчете на 30% содержание сурьмы)</t>
  </si>
  <si>
    <t>Материалы строительные нерудные</t>
  </si>
  <si>
    <t>тыс. куб. метров</t>
  </si>
  <si>
    <t>Алмазы природные несортированные</t>
  </si>
  <si>
    <t>долларов</t>
  </si>
  <si>
    <t>Книги, брошюры, листовки печатные</t>
  </si>
  <si>
    <t>млн. штук</t>
  </si>
  <si>
    <t>Газеты (экземпляров, тираж условный /в 4-х полосном исчислении формата А2/)</t>
  </si>
  <si>
    <t>Журналы (листок-оттисков)</t>
  </si>
  <si>
    <t>млн.штук</t>
  </si>
  <si>
    <t>Алмазы природные обработанные, кроме технических, ненанизанные, неоправленные и незакреплённые</t>
  </si>
  <si>
    <t>карат</t>
  </si>
  <si>
    <t>Ювелирные изделия в фактических ценах (без НДС и акциза)</t>
  </si>
  <si>
    <t>тыс. руб.</t>
  </si>
  <si>
    <t>Изделия народных художественных промыслов</t>
  </si>
  <si>
    <t>Изделия из камнесамоцветов</t>
  </si>
  <si>
    <t>Добыча каменного угля открытым способом</t>
  </si>
  <si>
    <t>тыс. тонн</t>
  </si>
  <si>
    <t>Добыча каменного угля подземным способом</t>
  </si>
  <si>
    <t>тыс.тонн</t>
  </si>
  <si>
    <t>Концентрат каменного угля</t>
  </si>
  <si>
    <t>Уголь бурый рядовой (лигнит)</t>
  </si>
  <si>
    <t>Нефть добытая</t>
  </si>
  <si>
    <t>Газ нефтяной попутный (газ горючий природный нефтяных месторождений)</t>
  </si>
  <si>
    <t>млн. куб. метров</t>
  </si>
  <si>
    <t>Газ горючий природный (газ естественный)</t>
  </si>
  <si>
    <t>Конденсат газовый нестабильный</t>
  </si>
  <si>
    <t>Конденсат газовый стабильный</t>
  </si>
  <si>
    <t>Электроэнергия - всего</t>
  </si>
  <si>
    <t>млн.квт.ч.</t>
  </si>
  <si>
    <t>Тепловая энергия - всего</t>
  </si>
  <si>
    <t>млн. кВт-часов</t>
  </si>
  <si>
    <t>Мясо и субпродукты пищевые убойных животных</t>
  </si>
  <si>
    <t>Мясо и субпродукты пищевые домашней птицы</t>
  </si>
  <si>
    <t>Изделия колбасные</t>
  </si>
  <si>
    <t>Полуфабрикаты мясные (мясосодержащие) охлажденные, подмороженные и замороженные</t>
  </si>
  <si>
    <t>Рыба и продукты рыбные переработанные и консервированные</t>
  </si>
  <si>
    <t>Цельномолочная продукция (в пересчете на молоко)</t>
  </si>
  <si>
    <t xml:space="preserve">Масло сливочное </t>
  </si>
  <si>
    <t>Мука из зерновых культур, овощных и других растительных культур; смеси из них</t>
  </si>
  <si>
    <t>Комбикорма</t>
  </si>
  <si>
    <t>Хлеб и хлебобулочные изделия</t>
  </si>
  <si>
    <t xml:space="preserve"> Численность сельскохозяйственных животных: </t>
  </si>
  <si>
    <t xml:space="preserve">       - КРС</t>
  </si>
  <si>
    <t>голов</t>
  </si>
  <si>
    <t xml:space="preserve">           - в том числе коров</t>
  </si>
  <si>
    <t xml:space="preserve">       - лошадей</t>
  </si>
  <si>
    <t xml:space="preserve">       - свиней</t>
  </si>
  <si>
    <t xml:space="preserve">       - оленей</t>
  </si>
  <si>
    <t xml:space="preserve">       - птиц</t>
  </si>
  <si>
    <t xml:space="preserve"> Объем производства сельскохозяйственной продукции:</t>
  </si>
  <si>
    <t xml:space="preserve">       - скота и птицы в живом весе</t>
  </si>
  <si>
    <t xml:space="preserve">       - молока</t>
  </si>
  <si>
    <t xml:space="preserve">       - яиц</t>
  </si>
  <si>
    <t>тыс.шт.</t>
  </si>
  <si>
    <t xml:space="preserve">       - рыбодобыча</t>
  </si>
  <si>
    <t xml:space="preserve">       - картофеля</t>
  </si>
  <si>
    <t xml:space="preserve">       - овощей</t>
  </si>
  <si>
    <t xml:space="preserve">       - зерна</t>
  </si>
  <si>
    <t>Объем отгруженных товаров собственного производства, выполненных работ и услуг собственными силами (в действующих ценах без НДС и акциза)</t>
  </si>
  <si>
    <t>тыс.pуб.</t>
  </si>
  <si>
    <t xml:space="preserve">             в  ценах  предыдущего года</t>
  </si>
  <si>
    <t>Объем розничной торговли в действующих ценах</t>
  </si>
  <si>
    <t xml:space="preserve">             в сопоставимых ценах, в % к предыдущему году</t>
  </si>
  <si>
    <t>Платные услуги населению в действующих ценах</t>
  </si>
  <si>
    <t xml:space="preserve">Производство потребительских товаров  в действующих ценах </t>
  </si>
  <si>
    <t>тыс.руб</t>
  </si>
  <si>
    <t>Налоговые доходы по всем уровням</t>
  </si>
  <si>
    <t>х</t>
  </si>
  <si>
    <t>Налоговые доходы местного бюджета</t>
  </si>
  <si>
    <t>Средства, передаваемые на безвозмездной и безвозвратных основах (дотация)</t>
  </si>
  <si>
    <t>Всего доходов по территории</t>
  </si>
  <si>
    <t>Всего доходов местного бюджета</t>
  </si>
  <si>
    <t>Расходы местного бюджета</t>
  </si>
  <si>
    <t xml:space="preserve"> % дотации в местном бюджете</t>
  </si>
  <si>
    <t>Инвестиции за счет всех источников</t>
  </si>
  <si>
    <t>ФЛ АК ОАО «Якутскэнерго» «Теплоэнергосервис»</t>
  </si>
  <si>
    <t>Инвестиционная программа МО "Мирнинский район"</t>
  </si>
  <si>
    <t>?????????</t>
  </si>
  <si>
    <t>??????????</t>
  </si>
  <si>
    <t>Приложение № 1</t>
  </si>
  <si>
    <t>к Постановлению Главы МО "Поселок Чернышевский"</t>
  </si>
  <si>
    <t>из них безработные</t>
  </si>
  <si>
    <t>Экономически активное население</t>
  </si>
  <si>
    <t>официально признаные безработные</t>
  </si>
  <si>
    <t>млн.кВт.-часов</t>
  </si>
  <si>
    <t xml:space="preserve">Выпуск продукции сельского хозяйства в действующих ценах </t>
  </si>
  <si>
    <t>в том числе общественного сектора</t>
  </si>
  <si>
    <t xml:space="preserve">      крестьянских хоз-в и родовых общин</t>
  </si>
  <si>
    <t xml:space="preserve">      хозяйств населения</t>
  </si>
  <si>
    <t>млн.руб</t>
  </si>
  <si>
    <t xml:space="preserve">       -свиней</t>
  </si>
  <si>
    <t xml:space="preserve">       -оленей</t>
  </si>
  <si>
    <t xml:space="preserve">        -лошадей</t>
  </si>
  <si>
    <t xml:space="preserve">       -рыбодобыча </t>
  </si>
  <si>
    <t>ПАО АК " Якутскэнерго" АО "Теплоэнергосервис"</t>
  </si>
  <si>
    <t>c11:f65</t>
  </si>
  <si>
    <t>H7</t>
  </si>
  <si>
    <t>Численность работников предприятий и организаций</t>
  </si>
  <si>
    <t>по поселению МО "Поселок Чернышевский"</t>
  </si>
  <si>
    <t>ОКВЭД</t>
  </si>
  <si>
    <t>прогноз - вариант 1</t>
  </si>
  <si>
    <t>прогноз - вариант 2</t>
  </si>
  <si>
    <t>Всего по улусу</t>
  </si>
  <si>
    <t xml:space="preserve">                       из них:</t>
  </si>
  <si>
    <t>A</t>
  </si>
  <si>
    <t>Сельское хозяйство, охота и лесное хозяйство</t>
  </si>
  <si>
    <t>2.1</t>
  </si>
  <si>
    <t>01</t>
  </si>
  <si>
    <t>сельское хозяйство, охота и предоставление услуг в этих отраслях</t>
  </si>
  <si>
    <t>Растениеводство</t>
  </si>
  <si>
    <t>Животноводство</t>
  </si>
  <si>
    <t>Растениеводство в сочетании с животноводством (смешанное сельское  хозяйство)</t>
  </si>
  <si>
    <t>Предоставление услуг в области растениеводства,декоративного садоводства и животноводства, кроме  ветеринарных услуг</t>
  </si>
  <si>
    <t>Охота и разведение диких животных, включая предоставление услуг в этих  областях</t>
  </si>
  <si>
    <t>2.2</t>
  </si>
  <si>
    <t>02</t>
  </si>
  <si>
    <t>лесное хозяйство и предоставление услуг в этой области</t>
  </si>
  <si>
    <t>3</t>
  </si>
  <si>
    <t>B</t>
  </si>
  <si>
    <t>Рыболовство, рыбоводство</t>
  </si>
  <si>
    <t>4</t>
  </si>
  <si>
    <t>C</t>
  </si>
  <si>
    <t>Добыча полезных ископаемых</t>
  </si>
  <si>
    <t>4.1</t>
  </si>
  <si>
    <t>CA</t>
  </si>
  <si>
    <t>добыча топливно-энергетических полезных ископаемых</t>
  </si>
  <si>
    <t>4.1.1</t>
  </si>
  <si>
    <t>10</t>
  </si>
  <si>
    <t xml:space="preserve">   добыча каменного угля, бурого угля </t>
  </si>
  <si>
    <t>4.1.2</t>
  </si>
  <si>
    <t>11</t>
  </si>
  <si>
    <t xml:space="preserve">   добыча сырой нефти и природного газа, предоставление услуг в этих областях</t>
  </si>
  <si>
    <t>4.1.2.1</t>
  </si>
  <si>
    <t>11.1</t>
  </si>
  <si>
    <t xml:space="preserve">      добыча сырой нефти и природного газа</t>
  </si>
  <si>
    <t>4.1.2.1.1</t>
  </si>
  <si>
    <t>11.10.1</t>
  </si>
  <si>
    <t xml:space="preserve">         добыча сырой нефти и нефтяного (попутного) газа; извлечение фракций из нефтяного (попутного) газа</t>
  </si>
  <si>
    <t>4.1.2.1.2</t>
  </si>
  <si>
    <t>11.10.2</t>
  </si>
  <si>
    <t xml:space="preserve">         добыча природного газа и газового конденсата</t>
  </si>
  <si>
    <t>4.1.2.1.3</t>
  </si>
  <si>
    <t>11.10.3</t>
  </si>
  <si>
    <t xml:space="preserve">         сжижение и регазификация природного газадля транспортировки</t>
  </si>
  <si>
    <t>4.1.2.2</t>
  </si>
  <si>
    <t>11.2</t>
  </si>
  <si>
    <t xml:space="preserve">      предоставление услуг по добыче нефти и газа</t>
  </si>
  <si>
    <t>4.1.3</t>
  </si>
  <si>
    <t>12</t>
  </si>
  <si>
    <t>добыча урановой и ториевой руд</t>
  </si>
  <si>
    <t>4.2</t>
  </si>
  <si>
    <t>CB</t>
  </si>
  <si>
    <t>добыча полезных ископаемых, кроме топливно-энергетических</t>
  </si>
  <si>
    <t>4.2.1</t>
  </si>
  <si>
    <t>13</t>
  </si>
  <si>
    <t xml:space="preserve">   добыча металлических руд</t>
  </si>
  <si>
    <t>4.2.1.1</t>
  </si>
  <si>
    <t>13.20.41</t>
  </si>
  <si>
    <t xml:space="preserve">      добыча рудипесков драгоценных металлов (золота, серебра и металлов платиновой группы)</t>
  </si>
  <si>
    <t>4.2.1.2</t>
  </si>
  <si>
    <t>13.20.6</t>
  </si>
  <si>
    <t xml:space="preserve">      добыча и обогащение оловянной руды</t>
  </si>
  <si>
    <t>4.2.1.3</t>
  </si>
  <si>
    <t>13.20.9</t>
  </si>
  <si>
    <t xml:space="preserve">      добыча и обогащение сурьмяно-ртутных руд и руды прочих металлов</t>
  </si>
  <si>
    <t>4.2.2</t>
  </si>
  <si>
    <t>14</t>
  </si>
  <si>
    <t xml:space="preserve">   добыча прочих полезных ископаемых, из  них</t>
  </si>
  <si>
    <t>4.2.2.1</t>
  </si>
  <si>
    <t>14.50.21</t>
  </si>
  <si>
    <t xml:space="preserve">      добыча драгоценных и полудрагоценных камней, кроме алмазов, самоцветов и янтаря</t>
  </si>
  <si>
    <t>4.2.2.2</t>
  </si>
  <si>
    <t>14.50.22</t>
  </si>
  <si>
    <t xml:space="preserve">      добыча алмазов</t>
  </si>
  <si>
    <t>5</t>
  </si>
  <si>
    <t>D</t>
  </si>
  <si>
    <t>Обрабатывающие производства</t>
  </si>
  <si>
    <t>5.1</t>
  </si>
  <si>
    <t>DA</t>
  </si>
  <si>
    <t>производство пищевых продуктов, включая напитки, и табака</t>
  </si>
  <si>
    <t>5.2</t>
  </si>
  <si>
    <t>DB</t>
  </si>
  <si>
    <t>текстильное и швейное производство</t>
  </si>
  <si>
    <t>5.3</t>
  </si>
  <si>
    <t>DC</t>
  </si>
  <si>
    <t>производство кожи, изделий из кожи и производство обуви</t>
  </si>
  <si>
    <t>5.4</t>
  </si>
  <si>
    <t>DD</t>
  </si>
  <si>
    <t>обработка древесины и производство изделий из дерева</t>
  </si>
  <si>
    <t>5.5</t>
  </si>
  <si>
    <t>DE</t>
  </si>
  <si>
    <r>
      <t xml:space="preserve">целлюлозно-бумажное производство; </t>
    </r>
    <r>
      <rPr>
        <b/>
        <sz val="10.5"/>
        <rFont val="Times New Roman Cyr"/>
        <family val="1"/>
        <charset val="204"/>
      </rPr>
      <t>издательская и полиграфическая деятельность</t>
    </r>
  </si>
  <si>
    <t>5.6</t>
  </si>
  <si>
    <t>DF</t>
  </si>
  <si>
    <r>
      <t xml:space="preserve">производство </t>
    </r>
    <r>
      <rPr>
        <sz val="10.5"/>
        <rFont val="Times New Roman Cyr"/>
        <family val="1"/>
        <charset val="204"/>
      </rPr>
      <t xml:space="preserve">кокса, </t>
    </r>
    <r>
      <rPr>
        <b/>
        <sz val="10.5"/>
        <rFont val="Times New Roman Cyr"/>
        <family val="1"/>
        <charset val="204"/>
      </rPr>
      <t>нефтепродуктов</t>
    </r>
    <r>
      <rPr>
        <sz val="10.5"/>
        <rFont val="Times New Roman Cyr"/>
        <family val="1"/>
        <charset val="204"/>
      </rPr>
      <t xml:space="preserve"> и ядерных материалов</t>
    </r>
  </si>
  <si>
    <t>5.7</t>
  </si>
  <si>
    <t>DG</t>
  </si>
  <si>
    <t>химическое производство</t>
  </si>
  <si>
    <t>5.8</t>
  </si>
  <si>
    <t>DH</t>
  </si>
  <si>
    <t>производство резиновых и пластмассовых изделий</t>
  </si>
  <si>
    <t>5.9</t>
  </si>
  <si>
    <t>DI</t>
  </si>
  <si>
    <t>производство прочих неметаллических минеральных продуктов</t>
  </si>
  <si>
    <t>5.10</t>
  </si>
  <si>
    <t>DJ</t>
  </si>
  <si>
    <t>металлургическое производство и производство готовых изделий</t>
  </si>
  <si>
    <t>5.11</t>
  </si>
  <si>
    <t>DK</t>
  </si>
  <si>
    <t>производство машин и оборудования</t>
  </si>
  <si>
    <t>5.12</t>
  </si>
  <si>
    <t>DL</t>
  </si>
  <si>
    <t>производство электрооборудования, электронного и оптического оборудования</t>
  </si>
  <si>
    <t>5.13</t>
  </si>
  <si>
    <t>DM</t>
  </si>
  <si>
    <t>производство транспортных средств и оборудования</t>
  </si>
  <si>
    <t>5.14</t>
  </si>
  <si>
    <t>DN</t>
  </si>
  <si>
    <t>прочие производства</t>
  </si>
  <si>
    <t>5.14.1.1</t>
  </si>
  <si>
    <t>36</t>
  </si>
  <si>
    <t xml:space="preserve">   производство мебели</t>
  </si>
  <si>
    <t>5.14.1.2</t>
  </si>
  <si>
    <t>36.22.3</t>
  </si>
  <si>
    <t xml:space="preserve">   обработка алмазов</t>
  </si>
  <si>
    <t>5.14.1.3</t>
  </si>
  <si>
    <t>36.22.4</t>
  </si>
  <si>
    <t xml:space="preserve">   обработка драгоценных, кроме алмазов, полудрагоценных, поделочных и синтетических камней</t>
  </si>
  <si>
    <t>5.14.1.4</t>
  </si>
  <si>
    <t>36.22.5</t>
  </si>
  <si>
    <t xml:space="preserve">   производство ювелирных изделий</t>
  </si>
  <si>
    <t>6</t>
  </si>
  <si>
    <t>E</t>
  </si>
  <si>
    <t>Производство и распределение электроэнергии, газа и воды</t>
  </si>
  <si>
    <t>6.1</t>
  </si>
  <si>
    <t>40</t>
  </si>
  <si>
    <t>производство, передача и распределение электроэнергии, газа, пара и горячей воды</t>
  </si>
  <si>
    <t>6.1.1</t>
  </si>
  <si>
    <t>40.1</t>
  </si>
  <si>
    <t xml:space="preserve">   производство, передача и распределение электроэнергии</t>
  </si>
  <si>
    <t>6.1.2</t>
  </si>
  <si>
    <t>40.2</t>
  </si>
  <si>
    <t xml:space="preserve">   производство и распределение газообразного топлива</t>
  </si>
  <si>
    <t>6.1.3</t>
  </si>
  <si>
    <t>40.3</t>
  </si>
  <si>
    <t xml:space="preserve">   производство, передача и распределение пара и горячей воды (тепловой энергии)</t>
  </si>
  <si>
    <t>6.2</t>
  </si>
  <si>
    <t>41</t>
  </si>
  <si>
    <t>сбор, очистка и распределение воды</t>
  </si>
  <si>
    <t>7</t>
  </si>
  <si>
    <t>F</t>
  </si>
  <si>
    <t>Строительство</t>
  </si>
  <si>
    <t>8</t>
  </si>
  <si>
    <t>G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</si>
  <si>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</si>
  <si>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>8.1</t>
  </si>
  <si>
    <t>50</t>
  </si>
  <si>
    <t>торговля автотранспортными средствами и мотоциклами, их техническое обслуживание и ремонт</t>
  </si>
  <si>
    <t>8.2</t>
  </si>
  <si>
    <t>51</t>
  </si>
  <si>
    <t>оптовая торговля, включая торговлю через агентов, кроме торговли автотранспортными средствами и мотоциклами</t>
  </si>
  <si>
    <t>8.3</t>
  </si>
  <si>
    <t>52</t>
  </si>
  <si>
    <t>розничная торговля, кроме торговли автотранспортными средствами и мотоциклами; ремонт бытовых изделий и предметов личного пользования</t>
  </si>
  <si>
    <t>9</t>
  </si>
  <si>
    <t>H</t>
  </si>
  <si>
    <t>Гостиницы и рестораны</t>
  </si>
  <si>
    <t>I</t>
  </si>
  <si>
    <t>Транспорт и связь</t>
  </si>
  <si>
    <t>10.1</t>
  </si>
  <si>
    <t>60</t>
  </si>
  <si>
    <t>деятельность сухопутного транспорта</t>
  </si>
  <si>
    <t>10.1.1</t>
  </si>
  <si>
    <t>60.1</t>
  </si>
  <si>
    <t xml:space="preserve">   деятельность железнодорожного транспорта</t>
  </si>
  <si>
    <t>10.1.2</t>
  </si>
  <si>
    <t>60.2</t>
  </si>
  <si>
    <t xml:space="preserve">   деятельность прочего сухопутного транспорта</t>
  </si>
  <si>
    <t>10.1.3</t>
  </si>
  <si>
    <t>60.3</t>
  </si>
  <si>
    <t xml:space="preserve">   транспортирование по трубопроводам</t>
  </si>
  <si>
    <t>10.2</t>
  </si>
  <si>
    <t>61</t>
  </si>
  <si>
    <t>деятельность водного транспорта</t>
  </si>
  <si>
    <t>10.2.1</t>
  </si>
  <si>
    <t>61.1</t>
  </si>
  <si>
    <t xml:space="preserve">   деятельность морского транспорта</t>
  </si>
  <si>
    <t>10.2.2</t>
  </si>
  <si>
    <t>61.2</t>
  </si>
  <si>
    <t xml:space="preserve">   деятельность внутреннего водного транспорта</t>
  </si>
  <si>
    <t>10.3</t>
  </si>
  <si>
    <t>62</t>
  </si>
  <si>
    <t>деятельность воздушного транспорта</t>
  </si>
  <si>
    <t>10.4</t>
  </si>
  <si>
    <t>63</t>
  </si>
  <si>
    <t>вспомогательная и дополнительная транспортная деятельность</t>
  </si>
  <si>
    <t>10.5</t>
  </si>
  <si>
    <t>64</t>
  </si>
  <si>
    <t>связь</t>
  </si>
  <si>
    <t>J</t>
  </si>
  <si>
    <t>Финансовая деятельность</t>
  </si>
  <si>
    <t>K</t>
  </si>
  <si>
    <t>Операции с недвижимым имуществом, аренда и предоставление услуг</t>
  </si>
  <si>
    <t>12.1</t>
  </si>
  <si>
    <t>70</t>
  </si>
  <si>
    <t>операции с недвижимым имуществом</t>
  </si>
  <si>
    <t>12.2</t>
  </si>
  <si>
    <t>71</t>
  </si>
  <si>
    <t>аренда машин и оборудования без оператора; прокат бытовых изделий и предметов личного пользования</t>
  </si>
  <si>
    <t>12.3</t>
  </si>
  <si>
    <t>72</t>
  </si>
  <si>
    <t>деятельность, связанная с использованием вычислительной техники и информационных технологий</t>
  </si>
  <si>
    <t>12.4</t>
  </si>
  <si>
    <t>73</t>
  </si>
  <si>
    <t>научные исследования и разработки</t>
  </si>
  <si>
    <t>12.5</t>
  </si>
  <si>
    <t>74</t>
  </si>
  <si>
    <t>предоставление прочих видов услуг</t>
  </si>
  <si>
    <t>L</t>
  </si>
  <si>
    <t>Государственное управление и обеспечение военной безопасности; обязательное социальное обеспечение</t>
  </si>
  <si>
    <t>13.1</t>
  </si>
  <si>
    <t>75.1</t>
  </si>
  <si>
    <t>Государственное управление общего и социально- экономического характера</t>
  </si>
  <si>
    <t>13.1.1</t>
  </si>
  <si>
    <t>75.11</t>
  </si>
  <si>
    <t xml:space="preserve">   государственное управление общего характера</t>
  </si>
  <si>
    <t>13.1.1.1</t>
  </si>
  <si>
    <t>75.11.1</t>
  </si>
  <si>
    <t xml:space="preserve">      деятельность федеральных органов государственной  власти по управлению вопросами общего характера, кроме судебной власти</t>
  </si>
  <si>
    <t>13.1.1.2</t>
  </si>
  <si>
    <t>75.11.2</t>
  </si>
  <si>
    <t xml:space="preserve">      деятельность органов государственной власти по управлению вопросами общего  характера,  кроме  судебной власти, субъектов Российской Федерации</t>
  </si>
  <si>
    <t>13.1.1.3</t>
  </si>
  <si>
    <t>75.11.3</t>
  </si>
  <si>
    <t xml:space="preserve">      деятельность органов местного самоуправления по управлению вопросами общего характера</t>
  </si>
  <si>
    <t>13.1.1.4</t>
  </si>
  <si>
    <t>75.11.4</t>
  </si>
  <si>
    <t xml:space="preserve">      управление финансовой и фискальной деятельностью</t>
  </si>
  <si>
    <t>13.1.1.5</t>
  </si>
  <si>
    <t>75.11.5</t>
  </si>
  <si>
    <t xml:space="preserve">      управление деятельностью  в  области  прогнозирования  и планирования</t>
  </si>
  <si>
    <t>13.1.1.6</t>
  </si>
  <si>
    <t>75.11.6</t>
  </si>
  <si>
    <t xml:space="preserve">      управление деятельностью в области фундаментальных исследований</t>
  </si>
  <si>
    <t>13.1.1.7</t>
  </si>
  <si>
    <t>75.11.7</t>
  </si>
  <si>
    <t xml:space="preserve">      управление деятельностью в области статистики и социологии</t>
  </si>
  <si>
    <t>13.1.1.8</t>
  </si>
  <si>
    <t>75.11.8</t>
  </si>
  <si>
    <t xml:space="preserve">      управление имуществом, находящимся  в  государственной собственности</t>
  </si>
  <si>
    <t>13.1.2</t>
  </si>
  <si>
    <t>75.12</t>
  </si>
  <si>
    <t xml:space="preserve">   государственное управление социальными программами</t>
  </si>
  <si>
    <t>13.1.3</t>
  </si>
  <si>
    <t>75.13</t>
  </si>
  <si>
    <t xml:space="preserve">   регулирование и содействие эффективному ведению экономической деятельности, деятельность  в  области региональной, национальной и молодежной политики</t>
  </si>
  <si>
    <t>13.1.4</t>
  </si>
  <si>
    <t>75.14</t>
  </si>
  <si>
    <t xml:space="preserve">   вспомогательная деятельность  в области государственного управления</t>
  </si>
  <si>
    <t>13.2</t>
  </si>
  <si>
    <t>75.2</t>
  </si>
  <si>
    <t>Предоставление государством услуг обществу в целом</t>
  </si>
  <si>
    <t>13.3</t>
  </si>
  <si>
    <t>75.3</t>
  </si>
  <si>
    <t>Деятельность в области обязательного социального обеспечения</t>
  </si>
  <si>
    <t>M</t>
  </si>
  <si>
    <t>Образование</t>
  </si>
  <si>
    <t>14.1</t>
  </si>
  <si>
    <t>80.1</t>
  </si>
  <si>
    <t xml:space="preserve">   Дошкольное и начальное общее образование</t>
  </si>
  <si>
    <t>14.1.1</t>
  </si>
  <si>
    <t>80.10.1</t>
  </si>
  <si>
    <t xml:space="preserve">        Дошкольное образование</t>
  </si>
  <si>
    <t>14.1.2</t>
  </si>
  <si>
    <t>80.10.2</t>
  </si>
  <si>
    <t xml:space="preserve">        Начальное общее образование</t>
  </si>
  <si>
    <t>14.1.3</t>
  </si>
  <si>
    <t>80.10.3</t>
  </si>
  <si>
    <t xml:space="preserve">       Дополнительное образование детей</t>
  </si>
  <si>
    <t>14.2</t>
  </si>
  <si>
    <t>80.2</t>
  </si>
  <si>
    <t xml:space="preserve">   Основное общее, среднее (полное) общее, начальное и среднее профессиональное образование</t>
  </si>
  <si>
    <t>14.2.1</t>
  </si>
  <si>
    <t>80.21</t>
  </si>
  <si>
    <t xml:space="preserve">      Основное общее, среднее (полное) общее образование</t>
  </si>
  <si>
    <t>14.2.2</t>
  </si>
  <si>
    <t>80.22</t>
  </si>
  <si>
    <t xml:space="preserve">      Начальное и среднее профессиональное образование</t>
  </si>
  <si>
    <t>14.2.2.1</t>
  </si>
  <si>
    <t>80.22.1</t>
  </si>
  <si>
    <t xml:space="preserve">      Начальное профессиональное образование</t>
  </si>
  <si>
    <t>14.2.2.2</t>
  </si>
  <si>
    <t>80.22.2</t>
  </si>
  <si>
    <t xml:space="preserve">      Среднее профессиональное образование</t>
  </si>
  <si>
    <t>14.3</t>
  </si>
  <si>
    <t>80.3</t>
  </si>
  <si>
    <t xml:space="preserve">   Высшее профессиональное образование</t>
  </si>
  <si>
    <t>14.3.1.</t>
  </si>
  <si>
    <t>80.30.1</t>
  </si>
  <si>
    <t>Обучение в образовательных учреждениях высшего профессионального образования (университетах, академиях, институтах и в др.)</t>
  </si>
  <si>
    <t>14.3.2.</t>
  </si>
  <si>
    <t>80.30.3</t>
  </si>
  <si>
    <t>Обучение в образовательных учреждениях дополнительного профессионального образования (повышения квалификации) для специалистов, имеющих высшее профессиональное образование</t>
  </si>
  <si>
    <t>14.4.</t>
  </si>
  <si>
    <t>80.4</t>
  </si>
  <si>
    <t>Образование для взрослых и прочие виды образования</t>
  </si>
  <si>
    <t>15</t>
  </si>
  <si>
    <t>N</t>
  </si>
  <si>
    <t>Здравоохранение и предоставление социальных услуг</t>
  </si>
  <si>
    <t>15.1</t>
  </si>
  <si>
    <t>85.1</t>
  </si>
  <si>
    <t>деятельность в области здравоохранения</t>
  </si>
  <si>
    <t>15.2</t>
  </si>
  <si>
    <t>85.2</t>
  </si>
  <si>
    <t>ветеринарная деятельность</t>
  </si>
  <si>
    <t>15.3</t>
  </si>
  <si>
    <t>85.3</t>
  </si>
  <si>
    <t>предоставление социальных услуг</t>
  </si>
  <si>
    <t>16</t>
  </si>
  <si>
    <t>O</t>
  </si>
  <si>
    <t>Предоставление прочих коммунальных, социальных и персональных услуг</t>
  </si>
  <si>
    <t>16.1</t>
  </si>
  <si>
    <t>90</t>
  </si>
  <si>
    <t>удаление сточных вод, отходов и аналогичная деятельность</t>
  </si>
  <si>
    <t>16.2</t>
  </si>
  <si>
    <t>91</t>
  </si>
  <si>
    <t>деятельность общественных объединений</t>
  </si>
  <si>
    <t>16.3</t>
  </si>
  <si>
    <t>92</t>
  </si>
  <si>
    <t>деятельность по организации отдыха и развлечений, культуры и спорта</t>
  </si>
  <si>
    <t>16.3.1</t>
  </si>
  <si>
    <t>92.1</t>
  </si>
  <si>
    <t xml:space="preserve">     деятельность, связанная с производством, прокатом и показом фильмов </t>
  </si>
  <si>
    <t>16.3.2</t>
  </si>
  <si>
    <t>92.2</t>
  </si>
  <si>
    <t xml:space="preserve">     деятельность в области радиовещания и телевидения</t>
  </si>
  <si>
    <t>16.3.3</t>
  </si>
  <si>
    <t>92.3</t>
  </si>
  <si>
    <t xml:space="preserve">    деятельность зрелищно-развлекательная деятельность</t>
  </si>
  <si>
    <t>16.3.3.1</t>
  </si>
  <si>
    <t>92.31</t>
  </si>
  <si>
    <t>Деятельность в области искусства</t>
  </si>
  <si>
    <t>16.3.3.2</t>
  </si>
  <si>
    <t>92.32</t>
  </si>
  <si>
    <t>Деятельность концертных и театральных залов</t>
  </si>
  <si>
    <t>16.3.3.3</t>
  </si>
  <si>
    <t>92.33</t>
  </si>
  <si>
    <t>Деятельность ярмарок и парков с аттракционами</t>
  </si>
  <si>
    <t>16.3.3.4</t>
  </si>
  <si>
    <t>92.34</t>
  </si>
  <si>
    <t>Прочая зрелищно-развлекательная деятельность</t>
  </si>
  <si>
    <t>16.3.3.4.1</t>
  </si>
  <si>
    <t>92.34.1</t>
  </si>
  <si>
    <t>Деятельность цирков</t>
  </si>
  <si>
    <t>16.3.4</t>
  </si>
  <si>
    <t xml:space="preserve">    деятельность информационных агентств</t>
  </si>
  <si>
    <t>16.3.5</t>
  </si>
  <si>
    <t xml:space="preserve">    прочая деятельность в области культуры</t>
  </si>
  <si>
    <t>16.3.5.1</t>
  </si>
  <si>
    <t>92.51</t>
  </si>
  <si>
    <t>Деятельность библиотек, архивов, учреждений клубного типа</t>
  </si>
  <si>
    <t>16.3.5.2</t>
  </si>
  <si>
    <t>92.52</t>
  </si>
  <si>
    <t>Деятельность музеев и охрана исторических мест и зданий</t>
  </si>
  <si>
    <t>16.3.5.3</t>
  </si>
  <si>
    <t>92.53</t>
  </si>
  <si>
    <t>Деятельность ботанических садов, зоопарков и заповедников</t>
  </si>
  <si>
    <t>16.3.6</t>
  </si>
  <si>
    <t xml:space="preserve">    деятельность в области спорта</t>
  </si>
  <si>
    <t>16.3.7.</t>
  </si>
  <si>
    <t>92.7</t>
  </si>
  <si>
    <t>Прочая деятельность по организации отдыха и развлечений</t>
  </si>
  <si>
    <t>16.4</t>
  </si>
  <si>
    <t>93</t>
  </si>
  <si>
    <t>предоставление персональных услуг</t>
  </si>
  <si>
    <t>17</t>
  </si>
  <si>
    <t>P</t>
  </si>
  <si>
    <t>Предоставление услуг по ведению домашнего хозяйства</t>
  </si>
  <si>
    <t>18</t>
  </si>
  <si>
    <t>Q</t>
  </si>
  <si>
    <t>Деятельность экстерриториальных организаций</t>
  </si>
  <si>
    <t>Работники бюджетной сферы</t>
  </si>
  <si>
    <t>Уровень среднемесячной заработной платы работников предприятий и организаций</t>
  </si>
  <si>
    <t>целлюлозно-бумажное производство; издательская и полиграфическая деятельность</t>
  </si>
  <si>
    <t>производство кокса, нефтепродуктов и ядерных материалов</t>
  </si>
  <si>
    <t>Работников бюджетной сферы</t>
  </si>
  <si>
    <t>Фонд оплаты труда  работников предприятий и организаций</t>
  </si>
  <si>
    <t xml:space="preserve">   добыча сырой нефти и природного газа </t>
  </si>
  <si>
    <t>Договорники и несписочный состав</t>
  </si>
  <si>
    <t>ФОТ работников бюджетной сферы</t>
  </si>
  <si>
    <t>Глава МО "Посёлок Чернышевский"                                               М.В.Гончарова</t>
  </si>
  <si>
    <t>Глава МО "Посёлок Чернышевский"                                                   М.В.Гончарова</t>
  </si>
  <si>
    <t xml:space="preserve">ПАО АК " Якутскэнерго" </t>
  </si>
  <si>
    <t>93.11</t>
  </si>
  <si>
    <t>87.90</t>
  </si>
  <si>
    <t>Л.Н. Трофимова</t>
  </si>
  <si>
    <t>Глава МО "Посёлок Чернышевский"                                                                Л.Н. Трофимова</t>
  </si>
  <si>
    <t>№ ____  от  _______________2018 г.</t>
  </si>
  <si>
    <t xml:space="preserve">Глава МО "Поселок Чернышевский"  ______________________  Л.Н. Трофимова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</si>
</sst>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indexed="9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4"/>
      <color indexed="9"/>
      <name val="Times New Roman"/>
      <family val="1"/>
    </font>
    <font>
      <b/>
      <i/>
      <sz val="9"/>
      <color indexed="32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9"/>
      <color indexed="8"/>
      <name val="Arial Cyr"/>
      <charset val="1"/>
    </font>
    <font>
      <sz val="9"/>
      <color indexed="8"/>
      <name val="Arial Cyr"/>
      <charset val="204"/>
    </font>
    <font>
      <b/>
      <sz val="9"/>
      <color indexed="8"/>
      <name val="Arial Cyr"/>
      <family val="2"/>
      <charset val="204"/>
    </font>
    <font>
      <sz val="9"/>
      <name val="Arial"/>
      <family val="2"/>
      <charset val="204"/>
    </font>
    <font>
      <sz val="9"/>
      <name val="Arial Cyr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b/>
      <sz val="14"/>
      <name val="Cambria"/>
      <family val="1"/>
      <charset val="204"/>
      <scheme val="major"/>
    </font>
    <font>
      <sz val="10.5"/>
      <color indexed="47"/>
      <name val="Arial"/>
      <family val="2"/>
      <charset val="204"/>
    </font>
    <font>
      <sz val="10.5"/>
      <name val="Arial"/>
      <family val="2"/>
      <charset val="204"/>
    </font>
    <font>
      <b/>
      <sz val="10.5"/>
      <color indexed="8"/>
      <name val="Arial CYR"/>
      <charset val="1"/>
    </font>
    <font>
      <sz val="10.5"/>
      <color indexed="8"/>
      <name val="Arial"/>
      <family val="2"/>
      <charset val="204"/>
    </font>
    <font>
      <b/>
      <i/>
      <sz val="9"/>
      <color indexed="14"/>
      <name val="Arial CYR"/>
      <charset val="1"/>
    </font>
    <font>
      <b/>
      <sz val="10.5"/>
      <color indexed="15"/>
      <name val="Arial CYR"/>
      <charset val="1"/>
    </font>
    <font>
      <b/>
      <sz val="10.5"/>
      <color indexed="47"/>
      <name val="Arial Cyr"/>
      <charset val="1"/>
    </font>
    <font>
      <sz val="10.5"/>
      <color indexed="8"/>
      <name val="Times New Roman"/>
      <family val="1"/>
      <charset val="204"/>
    </font>
    <font>
      <i/>
      <sz val="10.5"/>
      <color indexed="15"/>
      <name val="Arial CYR"/>
      <charset val="1"/>
    </font>
    <font>
      <sz val="10.5"/>
      <color indexed="8"/>
      <name val="Times New Roman CYR"/>
      <family val="1"/>
      <charset val="204"/>
    </font>
    <font>
      <b/>
      <sz val="10.5"/>
      <color indexed="8"/>
      <name val="Times New Roman CYR"/>
      <family val="1"/>
      <charset val="204"/>
    </font>
    <font>
      <sz val="10.5"/>
      <color indexed="8"/>
      <name val="Times New Roman CYR"/>
      <charset val="204"/>
    </font>
    <font>
      <sz val="10"/>
      <name val="Arial Cyr"/>
    </font>
    <font>
      <b/>
      <sz val="10.5"/>
      <name val="Times New Roman Cyr"/>
      <family val="1"/>
      <charset val="204"/>
    </font>
    <font>
      <sz val="10.5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.5"/>
      <name val="Times New Roman Cyr"/>
      <charset val="204"/>
    </font>
    <font>
      <b/>
      <sz val="10.5"/>
      <color indexed="8"/>
      <name val="Times New Roman CYR"/>
      <charset val="204"/>
    </font>
    <font>
      <sz val="10"/>
      <color indexed="47"/>
      <name val="Arial"/>
      <family val="2"/>
      <charset val="204"/>
    </font>
    <font>
      <b/>
      <sz val="12"/>
      <color indexed="8"/>
      <name val="Arial CYR"/>
      <charset val="1"/>
    </font>
    <font>
      <b/>
      <sz val="10"/>
      <color indexed="15"/>
      <name val="Arial CYR"/>
      <charset val="1"/>
    </font>
    <font>
      <b/>
      <sz val="14"/>
      <color indexed="47"/>
      <name val="Arial Cyr"/>
      <charset val="1"/>
    </font>
    <font>
      <i/>
      <sz val="9"/>
      <color indexed="15"/>
      <name val="Arial CYR"/>
      <charset val="1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name val="Times New Roman"/>
      <family val="1"/>
      <charset val="204"/>
    </font>
    <font>
      <b/>
      <sz val="9"/>
      <color indexed="8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color indexed="8"/>
      <name val="Times New Roman CYR"/>
      <family val="1"/>
      <charset val="204"/>
    </font>
    <font>
      <b/>
      <sz val="9"/>
      <color theme="1"/>
      <name val="Times New Roman Cyr"/>
      <family val="1"/>
      <charset val="204"/>
    </font>
    <font>
      <b/>
      <sz val="9"/>
      <color rgb="FF00B050"/>
      <name val="Times New Roman Cyr"/>
      <family val="1"/>
      <charset val="204"/>
    </font>
    <font>
      <sz val="9"/>
      <color indexed="8"/>
      <name val="Times New Roman CYR"/>
      <charset val="204"/>
    </font>
    <font>
      <sz val="9"/>
      <color theme="1"/>
      <name val="Times New Roman CYR"/>
      <charset val="204"/>
    </font>
    <font>
      <b/>
      <sz val="9"/>
      <color theme="1"/>
      <name val="Times New Roman CYR"/>
      <charset val="204"/>
    </font>
    <font>
      <sz val="9"/>
      <color rgb="FF00B050"/>
      <name val="Times New Roman CYR"/>
      <charset val="204"/>
    </font>
    <font>
      <b/>
      <sz val="9"/>
      <color indexed="8"/>
      <name val="Times New Roman CYR"/>
      <charset val="204"/>
    </font>
    <font>
      <b/>
      <sz val="9"/>
      <color rgb="FF00B050"/>
      <name val="Times New Roman CYR"/>
      <charset val="204"/>
    </font>
    <font>
      <sz val="9"/>
      <color theme="1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name val="Times New Roman Cyr"/>
      <family val="1"/>
      <charset val="204"/>
    </font>
    <font>
      <sz val="10"/>
      <color indexed="8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b/>
      <sz val="10"/>
      <color indexed="8"/>
      <name val="Arial"/>
      <family val="2"/>
      <charset val="204"/>
    </font>
    <font>
      <b/>
      <sz val="10"/>
      <color indexed="8"/>
      <name val="Times New Roman CYR"/>
      <family val="1"/>
      <charset val="204"/>
    </font>
    <font>
      <b/>
      <sz val="10"/>
      <color indexed="8"/>
      <name val="Times New Roman"/>
      <family val="1"/>
      <charset val="204"/>
    </font>
    <font>
      <sz val="7"/>
      <color indexed="47"/>
      <name val="Arial"/>
      <family val="2"/>
      <charset val="204"/>
    </font>
    <font>
      <sz val="9"/>
      <color rgb="FF00B050"/>
      <name val="Times New Roman Cyr"/>
      <family val="1"/>
      <charset val="204"/>
    </font>
    <font>
      <sz val="9"/>
      <color theme="1"/>
      <name val="Times New Roman Cyr"/>
      <family val="1"/>
      <charset val="204"/>
    </font>
    <font>
      <b/>
      <sz val="10.5"/>
      <name val="Times New Roman Cyr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8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8"/>
      </patternFill>
    </fill>
    <fill>
      <patternFill patternType="solid">
        <fgColor rgb="FF92D050"/>
        <bgColor indexed="49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 style="thin">
        <color indexed="8"/>
      </diagonal>
    </border>
    <border diagonalUp="1" diagonalDown="1">
      <left style="thin">
        <color indexed="8"/>
      </left>
      <right style="medium">
        <color indexed="64"/>
      </right>
      <top style="medium">
        <color indexed="8"/>
      </top>
      <bottom style="hair">
        <color indexed="8"/>
      </bottom>
      <diagonal style="thin">
        <color indexed="8"/>
      </diagonal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 diagonalUp="1" diagonalDown="1"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 style="thin">
        <color indexed="8"/>
      </diagonal>
    </border>
    <border diagonalUp="1" diagonalDown="1"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 style="thin">
        <color indexed="8"/>
      </diagonal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64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5" fillId="0" borderId="0"/>
    <xf numFmtId="0" fontId="38" fillId="0" borderId="0"/>
  </cellStyleXfs>
  <cellXfs count="382">
    <xf numFmtId="0" fontId="0" fillId="0" borderId="0" xfId="0"/>
    <xf numFmtId="0" fontId="2" fillId="0" borderId="0" xfId="1" applyFont="1" applyFill="1" applyProtection="1"/>
    <xf numFmtId="0" fontId="1" fillId="0" borderId="0" xfId="1" applyAlignment="1" applyProtection="1">
      <alignment wrapText="1"/>
    </xf>
    <xf numFmtId="0" fontId="1" fillId="0" borderId="0" xfId="1" applyProtection="1"/>
    <xf numFmtId="0" fontId="3" fillId="0" borderId="0" xfId="1" applyFont="1" applyFill="1" applyAlignment="1" applyProtection="1">
      <alignment horizontal="left" vertical="top"/>
    </xf>
    <xf numFmtId="0" fontId="4" fillId="0" borderId="0" xfId="1" applyFont="1" applyFill="1" applyBorder="1" applyAlignment="1" applyProtection="1">
      <alignment vertical="top"/>
    </xf>
    <xf numFmtId="0" fontId="1" fillId="0" borderId="0" xfId="1" applyBorder="1" applyAlignment="1" applyProtection="1"/>
    <xf numFmtId="0" fontId="5" fillId="0" borderId="0" xfId="1" applyFont="1" applyFill="1" applyAlignment="1" applyProtection="1">
      <alignment horizontal="left" vertical="top"/>
    </xf>
    <xf numFmtId="0" fontId="4" fillId="0" borderId="0" xfId="1" applyFont="1" applyFill="1" applyAlignment="1" applyProtection="1">
      <alignment horizontal="left" vertical="top"/>
    </xf>
    <xf numFmtId="0" fontId="6" fillId="0" borderId="0" xfId="1" applyFont="1" applyFill="1" applyBorder="1" applyAlignment="1" applyProtection="1">
      <alignment horizontal="center" vertical="top"/>
    </xf>
    <xf numFmtId="0" fontId="7" fillId="0" borderId="0" xfId="1" applyFont="1" applyFill="1" applyAlignment="1" applyProtection="1">
      <alignment horizontal="center" vertical="top"/>
    </xf>
    <xf numFmtId="0" fontId="8" fillId="0" borderId="0" xfId="1" applyFont="1" applyFill="1" applyAlignment="1" applyProtection="1">
      <alignment horizontal="left" vertical="top"/>
    </xf>
    <xf numFmtId="0" fontId="9" fillId="0" borderId="0" xfId="1" applyFont="1" applyFill="1" applyAlignment="1" applyProtection="1">
      <alignment horizontal="center" vertical="top" wrapText="1"/>
      <protection hidden="1"/>
    </xf>
    <xf numFmtId="0" fontId="10" fillId="0" borderId="0" xfId="1" applyFont="1" applyFill="1" applyBorder="1" applyAlignment="1" applyProtection="1">
      <alignment horizontal="right" vertical="top"/>
    </xf>
    <xf numFmtId="0" fontId="10" fillId="0" borderId="0" xfId="1" applyFont="1" applyFill="1" applyBorder="1" applyAlignment="1" applyProtection="1">
      <alignment horizontal="right" vertical="top"/>
      <protection locked="0"/>
    </xf>
    <xf numFmtId="0" fontId="13" fillId="0" borderId="4" xfId="1" applyFont="1" applyFill="1" applyBorder="1" applyAlignment="1" applyProtection="1">
      <alignment horizontal="center" vertical="center" wrapText="1"/>
      <protection hidden="1"/>
    </xf>
    <xf numFmtId="0" fontId="11" fillId="0" borderId="10" xfId="1" applyFont="1" applyFill="1" applyBorder="1" applyAlignment="1" applyProtection="1">
      <alignment horizontal="center" vertical="center" wrapText="1"/>
    </xf>
    <xf numFmtId="0" fontId="11" fillId="0" borderId="11" xfId="1" applyFont="1" applyFill="1" applyBorder="1" applyAlignment="1" applyProtection="1">
      <alignment horizontal="center" vertical="center" wrapText="1"/>
    </xf>
    <xf numFmtId="0" fontId="11" fillId="0" borderId="12" xfId="1" applyFont="1" applyFill="1" applyBorder="1" applyAlignment="1" applyProtection="1">
      <alignment horizontal="center" vertical="center" wrapText="1"/>
    </xf>
    <xf numFmtId="0" fontId="11" fillId="0" borderId="13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center" vertical="center" wrapText="1"/>
    </xf>
    <xf numFmtId="0" fontId="12" fillId="0" borderId="15" xfId="1" applyFont="1" applyFill="1" applyBorder="1" applyAlignment="1" applyProtection="1">
      <alignment horizontal="center" vertical="center" wrapText="1"/>
    </xf>
    <xf numFmtId="0" fontId="11" fillId="0" borderId="16" xfId="1" applyFont="1" applyFill="1" applyBorder="1" applyAlignment="1" applyProtection="1">
      <alignment horizontal="center" vertical="center" wrapText="1"/>
    </xf>
    <xf numFmtId="0" fontId="11" fillId="0" borderId="15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1" fillId="0" borderId="17" xfId="1" applyFont="1" applyFill="1" applyBorder="1" applyAlignment="1" applyProtection="1">
      <alignment horizontal="center" vertical="center" wrapText="1"/>
    </xf>
    <xf numFmtId="0" fontId="11" fillId="0" borderId="22" xfId="1" applyFont="1" applyFill="1" applyBorder="1" applyAlignment="1" applyProtection="1">
      <alignment horizontal="center" vertical="center"/>
    </xf>
    <xf numFmtId="0" fontId="12" fillId="0" borderId="23" xfId="1" applyFont="1" applyFill="1" applyBorder="1" applyAlignment="1" applyProtection="1">
      <alignment horizontal="left" vertical="center" wrapText="1"/>
    </xf>
    <xf numFmtId="0" fontId="11" fillId="0" borderId="23" xfId="1" applyFont="1" applyFill="1" applyBorder="1" applyAlignment="1" applyProtection="1">
      <alignment horizontal="center" vertical="center" wrapText="1"/>
    </xf>
    <xf numFmtId="3" fontId="4" fillId="3" borderId="23" xfId="1" applyNumberFormat="1" applyFont="1" applyFill="1" applyBorder="1" applyAlignment="1" applyProtection="1"/>
    <xf numFmtId="0" fontId="11" fillId="0" borderId="26" xfId="1" applyFont="1" applyFill="1" applyBorder="1" applyAlignment="1" applyProtection="1">
      <alignment horizontal="center" vertical="center"/>
    </xf>
    <xf numFmtId="0" fontId="12" fillId="0" borderId="27" xfId="1" applyFont="1" applyFill="1" applyBorder="1" applyAlignment="1" applyProtection="1">
      <alignment horizontal="left" vertical="center" wrapText="1"/>
    </xf>
    <xf numFmtId="0" fontId="11" fillId="0" borderId="27" xfId="1" applyFont="1" applyFill="1" applyBorder="1" applyAlignment="1" applyProtection="1">
      <alignment horizontal="center" vertical="center" wrapText="1"/>
    </xf>
    <xf numFmtId="0" fontId="4" fillId="4" borderId="23" xfId="1" applyFont="1" applyFill="1" applyBorder="1" applyAlignment="1">
      <alignment horizontal="left" vertical="center" wrapText="1"/>
    </xf>
    <xf numFmtId="0" fontId="4" fillId="4" borderId="23" xfId="1" applyFont="1" applyFill="1" applyBorder="1" applyAlignment="1">
      <alignment horizontal="center" vertical="center" wrapText="1"/>
    </xf>
    <xf numFmtId="164" fontId="4" fillId="4" borderId="23" xfId="1" applyNumberFormat="1" applyFont="1" applyFill="1" applyBorder="1" applyAlignment="1" applyProtection="1"/>
    <xf numFmtId="164" fontId="4" fillId="4" borderId="32" xfId="1" applyNumberFormat="1" applyFont="1" applyFill="1" applyBorder="1" applyAlignment="1" applyProtection="1"/>
    <xf numFmtId="164" fontId="4" fillId="0" borderId="23" xfId="1" applyNumberFormat="1" applyFont="1" applyFill="1" applyBorder="1" applyAlignment="1" applyProtection="1"/>
    <xf numFmtId="0" fontId="4" fillId="4" borderId="23" xfId="1" applyFont="1" applyFill="1" applyBorder="1" applyAlignment="1" applyProtection="1">
      <alignment horizontal="left" vertical="center" wrapText="1"/>
      <protection locked="0"/>
    </xf>
    <xf numFmtId="0" fontId="4" fillId="4" borderId="23" xfId="1" applyFont="1" applyFill="1" applyBorder="1" applyAlignment="1" applyProtection="1">
      <alignment horizontal="center" vertical="center" wrapText="1"/>
      <protection locked="0"/>
    </xf>
    <xf numFmtId="164" fontId="4" fillId="0" borderId="32" xfId="1" applyNumberFormat="1" applyFont="1" applyFill="1" applyBorder="1" applyAlignment="1" applyProtection="1"/>
    <xf numFmtId="0" fontId="11" fillId="2" borderId="22" xfId="1" applyFont="1" applyFill="1" applyBorder="1" applyAlignment="1" applyProtection="1">
      <alignment horizontal="center" vertical="center"/>
    </xf>
    <xf numFmtId="164" fontId="4" fillId="0" borderId="27" xfId="1" applyNumberFormat="1" applyFont="1" applyFill="1" applyBorder="1" applyAlignment="1" applyProtection="1"/>
    <xf numFmtId="164" fontId="4" fillId="0" borderId="28" xfId="1" applyNumberFormat="1" applyFont="1" applyFill="1" applyBorder="1" applyAlignment="1" applyProtection="1"/>
    <xf numFmtId="0" fontId="11" fillId="0" borderId="18" xfId="1" applyFont="1" applyFill="1" applyBorder="1" applyAlignment="1" applyProtection="1">
      <alignment horizontal="center" vertical="center"/>
    </xf>
    <xf numFmtId="0" fontId="12" fillId="0" borderId="19" xfId="1" applyFont="1" applyFill="1" applyBorder="1" applyAlignment="1" applyProtection="1">
      <alignment horizontal="left" vertical="center" wrapText="1"/>
    </xf>
    <xf numFmtId="0" fontId="11" fillId="0" borderId="19" xfId="1" applyFont="1" applyFill="1" applyBorder="1" applyAlignment="1" applyProtection="1">
      <alignment horizontal="center" vertical="center" wrapText="1"/>
    </xf>
    <xf numFmtId="3" fontId="4" fillId="3" borderId="32" xfId="1" applyNumberFormat="1" applyFont="1" applyFill="1" applyBorder="1" applyAlignment="1" applyProtection="1"/>
    <xf numFmtId="0" fontId="15" fillId="0" borderId="23" xfId="1" applyFont="1" applyFill="1" applyBorder="1" applyAlignment="1" applyProtection="1">
      <alignment horizontal="left" vertical="center" wrapText="1"/>
    </xf>
    <xf numFmtId="0" fontId="1" fillId="0" borderId="23" xfId="1" applyFill="1" applyBorder="1" applyAlignment="1" applyProtection="1">
      <alignment horizontal="right"/>
    </xf>
    <xf numFmtId="0" fontId="1" fillId="0" borderId="32" xfId="1" applyFill="1" applyBorder="1" applyAlignment="1" applyProtection="1">
      <alignment horizontal="right"/>
    </xf>
    <xf numFmtId="0" fontId="11" fillId="5" borderId="22" xfId="1" applyFont="1" applyFill="1" applyBorder="1" applyAlignment="1" applyProtection="1">
      <alignment horizontal="center" vertical="center"/>
    </xf>
    <xf numFmtId="0" fontId="11" fillId="0" borderId="33" xfId="1" applyFont="1" applyFill="1" applyBorder="1" applyAlignment="1" applyProtection="1">
      <alignment horizontal="center" vertical="center"/>
    </xf>
    <xf numFmtId="0" fontId="16" fillId="0" borderId="34" xfId="1" applyFont="1" applyBorder="1" applyAlignment="1" applyProtection="1">
      <alignment horizontal="right" wrapText="1"/>
    </xf>
    <xf numFmtId="0" fontId="17" fillId="0" borderId="34" xfId="1" applyFont="1" applyBorder="1" applyProtection="1"/>
    <xf numFmtId="3" fontId="17" fillId="0" borderId="34" xfId="1" applyNumberFormat="1" applyFont="1" applyBorder="1" applyProtection="1"/>
    <xf numFmtId="3" fontId="1" fillId="0" borderId="0" xfId="1" applyNumberFormat="1" applyProtection="1"/>
    <xf numFmtId="3" fontId="16" fillId="0" borderId="34" xfId="1" applyNumberFormat="1" applyFont="1" applyBorder="1" applyAlignment="1" applyProtection="1">
      <alignment horizontal="right" wrapText="1"/>
    </xf>
    <xf numFmtId="0" fontId="16" fillId="0" borderId="34" xfId="1" applyFont="1" applyBorder="1" applyAlignment="1" applyProtection="1">
      <alignment wrapText="1"/>
    </xf>
    <xf numFmtId="3" fontId="18" fillId="0" borderId="0" xfId="1" applyNumberFormat="1" applyFont="1" applyProtection="1"/>
    <xf numFmtId="0" fontId="19" fillId="0" borderId="0" xfId="1" applyFont="1" applyFill="1" applyAlignment="1" applyProtection="1">
      <alignment horizontal="left" vertical="top"/>
    </xf>
    <xf numFmtId="0" fontId="20" fillId="0" borderId="0" xfId="1" applyFont="1" applyFill="1" applyAlignment="1" applyProtection="1">
      <alignment horizontal="left" vertical="top"/>
    </xf>
    <xf numFmtId="3" fontId="21" fillId="0" borderId="34" xfId="1" applyNumberFormat="1" applyFont="1" applyBorder="1" applyProtection="1"/>
    <xf numFmtId="0" fontId="16" fillId="0" borderId="36" xfId="1" applyFont="1" applyBorder="1" applyAlignment="1" applyProtection="1">
      <alignment horizontal="right" wrapText="1"/>
    </xf>
    <xf numFmtId="0" fontId="17" fillId="0" borderId="36" xfId="1" applyFont="1" applyBorder="1" applyProtection="1"/>
    <xf numFmtId="3" fontId="21" fillId="0" borderId="36" xfId="1" applyNumberFormat="1" applyFont="1" applyBorder="1" applyProtection="1"/>
    <xf numFmtId="3" fontId="17" fillId="0" borderId="36" xfId="1" applyNumberFormat="1" applyFont="1" applyBorder="1" applyProtection="1"/>
    <xf numFmtId="0" fontId="12" fillId="0" borderId="37" xfId="1" applyFont="1" applyFill="1" applyBorder="1" applyAlignment="1" applyProtection="1">
      <alignment horizontal="left" vertical="center" wrapText="1"/>
    </xf>
    <xf numFmtId="0" fontId="11" fillId="0" borderId="37" xfId="1" applyFont="1" applyFill="1" applyBorder="1" applyAlignment="1" applyProtection="1">
      <alignment horizontal="center" vertical="center" wrapText="1"/>
    </xf>
    <xf numFmtId="3" fontId="4" fillId="0" borderId="37" xfId="1" applyNumberFormat="1" applyFont="1" applyFill="1" applyBorder="1" applyAlignment="1" applyProtection="1"/>
    <xf numFmtId="164" fontId="4" fillId="0" borderId="34" xfId="1" applyNumberFormat="1" applyFont="1" applyFill="1" applyBorder="1" applyAlignment="1" applyProtection="1"/>
    <xf numFmtId="164" fontId="4" fillId="0" borderId="38" xfId="1" applyNumberFormat="1" applyFont="1" applyFill="1" applyBorder="1" applyAlignment="1" applyProtection="1"/>
    <xf numFmtId="3" fontId="4" fillId="0" borderId="35" xfId="1" applyNumberFormat="1" applyFont="1" applyFill="1" applyBorder="1" applyAlignment="1" applyProtection="1"/>
    <xf numFmtId="0" fontId="22" fillId="0" borderId="0" xfId="1" applyFont="1" applyProtection="1"/>
    <xf numFmtId="0" fontId="4" fillId="0" borderId="0" xfId="1" applyFont="1" applyFill="1" applyBorder="1" applyAlignment="1" applyProtection="1"/>
    <xf numFmtId="0" fontId="11" fillId="0" borderId="41" xfId="1" applyFont="1" applyFill="1" applyBorder="1" applyAlignment="1" applyProtection="1">
      <alignment horizontal="center" vertical="center"/>
    </xf>
    <xf numFmtId="0" fontId="12" fillId="0" borderId="15" xfId="1" applyFont="1" applyFill="1" applyBorder="1" applyAlignment="1" applyProtection="1">
      <alignment horizontal="left" vertical="center" wrapText="1"/>
    </xf>
    <xf numFmtId="0" fontId="11" fillId="0" borderId="42" xfId="1" applyFont="1" applyFill="1" applyBorder="1" applyAlignment="1" applyProtection="1">
      <alignment horizontal="center" vertical="center" wrapText="1"/>
    </xf>
    <xf numFmtId="3" fontId="4" fillId="3" borderId="43" xfId="1" applyNumberFormat="1" applyFont="1" applyFill="1" applyBorder="1" applyAlignment="1" applyProtection="1"/>
    <xf numFmtId="3" fontId="4" fillId="3" borderId="44" xfId="1" applyNumberFormat="1" applyFont="1" applyFill="1" applyBorder="1" applyAlignment="1" applyProtection="1"/>
    <xf numFmtId="0" fontId="1" fillId="0" borderId="45" xfId="1" applyFill="1" applyBorder="1" applyAlignment="1" applyProtection="1">
      <alignment horizontal="right"/>
    </xf>
    <xf numFmtId="0" fontId="1" fillId="0" borderId="46" xfId="1" applyFill="1" applyBorder="1" applyAlignment="1" applyProtection="1">
      <alignment horizontal="right"/>
    </xf>
    <xf numFmtId="3" fontId="4" fillId="6" borderId="23" xfId="1" applyNumberFormat="1" applyFont="1" applyFill="1" applyBorder="1" applyAlignment="1" applyProtection="1"/>
    <xf numFmtId="3" fontId="4" fillId="6" borderId="43" xfId="1" applyNumberFormat="1" applyFont="1" applyFill="1" applyBorder="1" applyAlignment="1" applyProtection="1"/>
    <xf numFmtId="164" fontId="4" fillId="0" borderId="47" xfId="1" applyNumberFormat="1" applyFont="1" applyFill="1" applyBorder="1" applyAlignment="1" applyProtection="1"/>
    <xf numFmtId="4" fontId="4" fillId="0" borderId="23" xfId="1" applyNumberFormat="1" applyFont="1" applyFill="1" applyBorder="1" applyAlignment="1" applyProtection="1"/>
    <xf numFmtId="4" fontId="4" fillId="0" borderId="32" xfId="1" applyNumberFormat="1" applyFont="1" applyFill="1" applyBorder="1" applyAlignment="1" applyProtection="1"/>
    <xf numFmtId="4" fontId="14" fillId="0" borderId="23" xfId="1" applyNumberFormat="1" applyFont="1" applyFill="1" applyBorder="1" applyAlignment="1" applyProtection="1"/>
    <xf numFmtId="4" fontId="14" fillId="0" borderId="32" xfId="1" applyNumberFormat="1" applyFont="1" applyFill="1" applyBorder="1" applyAlignment="1" applyProtection="1"/>
    <xf numFmtId="164" fontId="4" fillId="0" borderId="19" xfId="1" applyNumberFormat="1" applyFont="1" applyFill="1" applyBorder="1" applyAlignment="1" applyProtection="1"/>
    <xf numFmtId="3" fontId="14" fillId="0" borderId="23" xfId="1" applyNumberFormat="1" applyFont="1" applyFill="1" applyBorder="1" applyAlignment="1" applyProtection="1"/>
    <xf numFmtId="3" fontId="14" fillId="0" borderId="32" xfId="1" applyNumberFormat="1" applyFont="1" applyFill="1" applyBorder="1" applyAlignment="1" applyProtection="1"/>
    <xf numFmtId="0" fontId="4" fillId="0" borderId="23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 applyProtection="1">
      <alignment horizontal="center" vertical="center" wrapText="1"/>
      <protection locked="0"/>
    </xf>
    <xf numFmtId="3" fontId="4" fillId="0" borderId="23" xfId="1" applyNumberFormat="1" applyFont="1" applyFill="1" applyBorder="1" applyAlignment="1" applyProtection="1"/>
    <xf numFmtId="4" fontId="4" fillId="0" borderId="24" xfId="1" applyNumberFormat="1" applyFont="1" applyFill="1" applyBorder="1" applyAlignment="1" applyProtection="1"/>
    <xf numFmtId="4" fontId="4" fillId="0" borderId="25" xfId="1" applyNumberFormat="1" applyFont="1" applyFill="1" applyBorder="1" applyAlignment="1" applyProtection="1"/>
    <xf numFmtId="0" fontId="1" fillId="0" borderId="39" xfId="1" applyFill="1" applyBorder="1" applyProtection="1"/>
    <xf numFmtId="0" fontId="1" fillId="0" borderId="40" xfId="1" applyFill="1" applyBorder="1" applyProtection="1"/>
    <xf numFmtId="0" fontId="1" fillId="0" borderId="0" xfId="1" applyFill="1" applyProtection="1"/>
    <xf numFmtId="4" fontId="4" fillId="0" borderId="27" xfId="1" applyNumberFormat="1" applyFont="1" applyFill="1" applyBorder="1" applyAlignment="1" applyProtection="1"/>
    <xf numFmtId="4" fontId="4" fillId="0" borderId="28" xfId="1" applyNumberFormat="1" applyFont="1" applyFill="1" applyBorder="1" applyAlignment="1" applyProtection="1"/>
    <xf numFmtId="0" fontId="11" fillId="7" borderId="23" xfId="1" applyFont="1" applyFill="1" applyBorder="1" applyAlignment="1" applyProtection="1">
      <alignment horizontal="left" vertical="center" wrapText="1"/>
    </xf>
    <xf numFmtId="0" fontId="11" fillId="8" borderId="23" xfId="1" applyFont="1" applyFill="1" applyBorder="1" applyAlignment="1" applyProtection="1">
      <alignment horizontal="center" vertical="center" wrapText="1"/>
    </xf>
    <xf numFmtId="4" fontId="4" fillId="9" borderId="23" xfId="1" applyNumberFormat="1" applyFont="1" applyFill="1" applyBorder="1" applyAlignment="1" applyProtection="1"/>
    <xf numFmtId="4" fontId="4" fillId="9" borderId="32" xfId="1" applyNumberFormat="1" applyFont="1" applyFill="1" applyBorder="1" applyAlignment="1" applyProtection="1"/>
    <xf numFmtId="0" fontId="11" fillId="7" borderId="29" xfId="1" applyFont="1" applyFill="1" applyBorder="1" applyAlignment="1" applyProtection="1">
      <alignment horizontal="center" vertical="center"/>
    </xf>
    <xf numFmtId="0" fontId="13" fillId="7" borderId="30" xfId="1" applyFont="1" applyFill="1" applyBorder="1" applyAlignment="1" applyProtection="1">
      <alignment horizontal="left" vertical="center" wrapText="1"/>
    </xf>
    <xf numFmtId="0" fontId="11" fillId="8" borderId="30" xfId="1" applyFont="1" applyFill="1" applyBorder="1" applyAlignment="1" applyProtection="1">
      <alignment horizontal="center" vertical="center" wrapText="1"/>
    </xf>
    <xf numFmtId="4" fontId="4" fillId="8" borderId="30" xfId="1" applyNumberFormat="1" applyFont="1" applyFill="1" applyBorder="1" applyAlignment="1" applyProtection="1"/>
    <xf numFmtId="4" fontId="4" fillId="8" borderId="31" xfId="1" applyNumberFormat="1" applyFont="1" applyFill="1" applyBorder="1" applyAlignment="1" applyProtection="1"/>
    <xf numFmtId="0" fontId="11" fillId="9" borderId="22" xfId="1" applyFont="1" applyFill="1" applyBorder="1" applyAlignment="1" applyProtection="1">
      <alignment horizontal="center" vertical="center"/>
    </xf>
    <xf numFmtId="0" fontId="4" fillId="9" borderId="23" xfId="1" applyFont="1" applyFill="1" applyBorder="1" applyAlignment="1" applyProtection="1">
      <alignment horizontal="left" vertical="center" wrapText="1"/>
      <protection locked="0"/>
    </xf>
    <xf numFmtId="0" fontId="4" fillId="9" borderId="23" xfId="1" applyFont="1" applyFill="1" applyBorder="1" applyAlignment="1" applyProtection="1">
      <alignment horizontal="center" vertical="center" wrapText="1"/>
      <protection locked="0"/>
    </xf>
    <xf numFmtId="164" fontId="4" fillId="9" borderId="23" xfId="1" applyNumberFormat="1" applyFont="1" applyFill="1" applyBorder="1" applyAlignment="1" applyProtection="1"/>
    <xf numFmtId="164" fontId="4" fillId="9" borderId="32" xfId="1" applyNumberFormat="1" applyFont="1" applyFill="1" applyBorder="1" applyAlignment="1" applyProtection="1"/>
    <xf numFmtId="0" fontId="11" fillId="7" borderId="22" xfId="1" applyFont="1" applyFill="1" applyBorder="1" applyAlignment="1" applyProtection="1">
      <alignment horizontal="center" vertical="center"/>
    </xf>
    <xf numFmtId="0" fontId="11" fillId="9" borderId="23" xfId="1" applyFont="1" applyFill="1" applyBorder="1" applyAlignment="1" applyProtection="1">
      <alignment horizontal="center" vertical="center" wrapText="1"/>
    </xf>
    <xf numFmtId="0" fontId="12" fillId="7" borderId="23" xfId="1" applyFont="1" applyFill="1" applyBorder="1" applyAlignment="1" applyProtection="1">
      <alignment horizontal="left" vertical="center" wrapText="1"/>
    </xf>
    <xf numFmtId="0" fontId="11" fillId="7" borderId="18" xfId="1" applyFont="1" applyFill="1" applyBorder="1" applyAlignment="1" applyProtection="1">
      <alignment horizontal="center" vertical="center"/>
    </xf>
    <xf numFmtId="0" fontId="12" fillId="7" borderId="19" xfId="1" applyFont="1" applyFill="1" applyBorder="1" applyAlignment="1" applyProtection="1">
      <alignment horizontal="left" vertical="center" wrapText="1"/>
    </xf>
    <xf numFmtId="0" fontId="11" fillId="9" borderId="19" xfId="1" applyFont="1" applyFill="1" applyBorder="1" applyAlignment="1" applyProtection="1">
      <alignment horizontal="center" vertical="center" wrapText="1"/>
    </xf>
    <xf numFmtId="3" fontId="4" fillId="9" borderId="19" xfId="1" applyNumberFormat="1" applyFont="1" applyFill="1" applyBorder="1" applyAlignment="1" applyProtection="1"/>
    <xf numFmtId="4" fontId="4" fillId="9" borderId="20" xfId="1" applyNumberFormat="1" applyFont="1" applyFill="1" applyBorder="1" applyAlignment="1" applyProtection="1"/>
    <xf numFmtId="4" fontId="4" fillId="9" borderId="21" xfId="1" applyNumberFormat="1" applyFont="1" applyFill="1" applyBorder="1" applyAlignment="1" applyProtection="1"/>
    <xf numFmtId="0" fontId="1" fillId="0" borderId="34" xfId="1" applyBorder="1" applyProtection="1"/>
    <xf numFmtId="0" fontId="1" fillId="0" borderId="34" xfId="1" applyBorder="1" applyAlignment="1" applyProtection="1">
      <alignment wrapText="1"/>
    </xf>
    <xf numFmtId="0" fontId="1" fillId="0" borderId="34" xfId="1" applyBorder="1" applyAlignment="1" applyProtection="1">
      <alignment horizontal="center" vertical="center"/>
    </xf>
    <xf numFmtId="4" fontId="14" fillId="0" borderId="34" xfId="1" applyNumberFormat="1" applyFont="1" applyBorder="1" applyProtection="1"/>
    <xf numFmtId="0" fontId="1" fillId="0" borderId="43" xfId="1" applyFill="1" applyBorder="1" applyAlignment="1" applyProtection="1">
      <alignment horizontal="right"/>
    </xf>
    <xf numFmtId="0" fontId="1" fillId="0" borderId="34" xfId="1" applyFill="1" applyBorder="1" applyAlignment="1" applyProtection="1">
      <alignment horizontal="right"/>
    </xf>
    <xf numFmtId="0" fontId="1" fillId="0" borderId="48" xfId="1" applyFill="1" applyBorder="1" applyAlignment="1" applyProtection="1">
      <alignment horizontal="right"/>
    </xf>
    <xf numFmtId="0" fontId="23" fillId="0" borderId="0" xfId="0" applyFont="1" applyProtection="1">
      <protection hidden="1"/>
    </xf>
    <xf numFmtId="0" fontId="24" fillId="0" borderId="0" xfId="0" applyFont="1" applyProtection="1"/>
    <xf numFmtId="0" fontId="24" fillId="0" borderId="0" xfId="0" applyFont="1" applyAlignment="1" applyProtection="1"/>
    <xf numFmtId="0" fontId="0" fillId="0" borderId="0" xfId="0" applyProtection="1"/>
    <xf numFmtId="0" fontId="23" fillId="0" borderId="0" xfId="0" applyFont="1" applyFill="1" applyAlignment="1" applyProtection="1">
      <alignment horizontal="left" vertical="top"/>
      <protection hidden="1"/>
    </xf>
    <xf numFmtId="0" fontId="25" fillId="0" borderId="0" xfId="0" applyFont="1" applyFill="1" applyBorder="1" applyAlignment="1" applyProtection="1">
      <alignment horizontal="center" vertical="top"/>
    </xf>
    <xf numFmtId="0" fontId="26" fillId="0" borderId="0" xfId="0" applyFont="1" applyFill="1" applyAlignment="1" applyProtection="1">
      <alignment horizontal="left" vertical="top"/>
    </xf>
    <xf numFmtId="0" fontId="27" fillId="0" borderId="0" xfId="0" applyFont="1" applyFill="1" applyAlignment="1" applyProtection="1">
      <alignment horizontal="center"/>
      <protection locked="0"/>
    </xf>
    <xf numFmtId="0" fontId="27" fillId="0" borderId="0" xfId="0" applyFont="1" applyFill="1" applyAlignment="1" applyProtection="1">
      <alignment horizontal="center"/>
      <protection hidden="1"/>
    </xf>
    <xf numFmtId="0" fontId="28" fillId="0" borderId="0" xfId="0" applyFont="1" applyFill="1" applyAlignment="1" applyProtection="1">
      <alignment horizontal="right" vertical="top"/>
    </xf>
    <xf numFmtId="0" fontId="29" fillId="0" borderId="0" xfId="0" applyFont="1" applyFill="1" applyAlignment="1" applyProtection="1">
      <alignment horizontal="center" vertical="top"/>
    </xf>
    <xf numFmtId="0" fontId="30" fillId="0" borderId="0" xfId="0" applyFont="1" applyFill="1" applyAlignment="1" applyProtection="1">
      <alignment horizontal="left" vertical="top"/>
    </xf>
    <xf numFmtId="0" fontId="24" fillId="0" borderId="49" xfId="0" applyFont="1" applyBorder="1" applyAlignment="1" applyProtection="1"/>
    <xf numFmtId="0" fontId="24" fillId="0" borderId="0" xfId="0" applyFont="1" applyBorder="1" applyAlignment="1" applyProtection="1"/>
    <xf numFmtId="0" fontId="31" fillId="0" borderId="0" xfId="0" applyFont="1" applyFill="1" applyAlignment="1" applyProtection="1">
      <alignment horizontal="right" vertical="top"/>
    </xf>
    <xf numFmtId="0" fontId="33" fillId="0" borderId="52" xfId="0" applyFont="1" applyFill="1" applyBorder="1" applyAlignment="1" applyProtection="1">
      <alignment horizontal="center" vertical="top"/>
      <protection hidden="1"/>
    </xf>
    <xf numFmtId="0" fontId="34" fillId="0" borderId="11" xfId="0" applyFont="1" applyFill="1" applyBorder="1" applyAlignment="1" applyProtection="1">
      <alignment horizontal="center" vertical="center" wrapText="1"/>
    </xf>
    <xf numFmtId="0" fontId="32" fillId="0" borderId="11" xfId="0" applyFont="1" applyFill="1" applyBorder="1" applyAlignment="1" applyProtection="1">
      <alignment horizontal="center" vertical="center" wrapText="1"/>
    </xf>
    <xf numFmtId="0" fontId="11" fillId="0" borderId="56" xfId="0" applyFont="1" applyFill="1" applyBorder="1" applyAlignment="1" applyProtection="1">
      <alignment horizontal="center" vertical="center" wrapText="1"/>
    </xf>
    <xf numFmtId="0" fontId="32" fillId="10" borderId="57" xfId="0" applyFont="1" applyFill="1" applyBorder="1" applyAlignment="1" applyProtection="1">
      <alignment horizontal="center" vertical="center"/>
    </xf>
    <xf numFmtId="0" fontId="32" fillId="10" borderId="0" xfId="0" applyFont="1" applyFill="1" applyBorder="1" applyAlignment="1" applyProtection="1">
      <alignment horizontal="center" vertical="center"/>
    </xf>
    <xf numFmtId="0" fontId="36" fillId="11" borderId="0" xfId="2" applyFont="1" applyFill="1" applyBorder="1" applyAlignment="1">
      <alignment horizontal="left" vertical="center" wrapText="1"/>
    </xf>
    <xf numFmtId="1" fontId="33" fillId="12" borderId="57" xfId="0" applyNumberFormat="1" applyFont="1" applyFill="1" applyBorder="1" applyAlignment="1" applyProtection="1">
      <alignment vertical="top"/>
    </xf>
    <xf numFmtId="0" fontId="32" fillId="0" borderId="58" xfId="0" applyFont="1" applyFill="1" applyBorder="1" applyAlignment="1" applyProtection="1">
      <alignment horizontal="center" vertical="center"/>
    </xf>
    <xf numFmtId="0" fontId="32" fillId="0" borderId="58" xfId="0" applyFont="1" applyFill="1" applyBorder="1" applyAlignment="1" applyProtection="1">
      <alignment horizontal="left" vertical="center" wrapText="1"/>
    </xf>
    <xf numFmtId="1" fontId="32" fillId="0" borderId="58" xfId="0" applyNumberFormat="1" applyFont="1" applyFill="1" applyBorder="1" applyAlignment="1" applyProtection="1">
      <alignment vertical="top"/>
    </xf>
    <xf numFmtId="0" fontId="32" fillId="0" borderId="34" xfId="0" applyFont="1" applyFill="1" applyBorder="1" applyAlignment="1" applyProtection="1">
      <alignment horizontal="center" vertical="center"/>
    </xf>
    <xf numFmtId="0" fontId="36" fillId="0" borderId="34" xfId="2" applyFont="1" applyFill="1" applyBorder="1" applyAlignment="1">
      <alignment horizontal="left" vertical="center" wrapText="1"/>
    </xf>
    <xf numFmtId="1" fontId="33" fillId="0" borderId="34" xfId="0" applyNumberFormat="1" applyFont="1" applyFill="1" applyBorder="1" applyAlignment="1" applyProtection="1">
      <alignment vertical="top"/>
    </xf>
    <xf numFmtId="49" fontId="32" fillId="0" borderId="34" xfId="0" applyNumberFormat="1" applyFont="1" applyFill="1" applyBorder="1" applyAlignment="1" applyProtection="1">
      <alignment horizontal="center" vertical="center"/>
    </xf>
    <xf numFmtId="0" fontId="37" fillId="0" borderId="34" xfId="2" applyFont="1" applyFill="1" applyBorder="1" applyAlignment="1">
      <alignment horizontal="left" vertical="center" wrapText="1"/>
    </xf>
    <xf numFmtId="1" fontId="32" fillId="0" borderId="34" xfId="0" applyNumberFormat="1" applyFont="1" applyFill="1" applyBorder="1" applyAlignment="1" applyProtection="1">
      <alignment vertical="top"/>
    </xf>
    <xf numFmtId="0" fontId="20" fillId="0" borderId="34" xfId="3" applyFont="1" applyFill="1" applyBorder="1" applyAlignment="1">
      <alignment wrapText="1"/>
    </xf>
    <xf numFmtId="0" fontId="37" fillId="0" borderId="34" xfId="2" applyFont="1" applyBorder="1" applyAlignment="1">
      <alignment horizontal="left" vertical="center" wrapText="1"/>
    </xf>
    <xf numFmtId="0" fontId="36" fillId="0" borderId="34" xfId="2" applyFont="1" applyBorder="1" applyAlignment="1">
      <alignment horizontal="left" vertical="center" wrapText="1"/>
    </xf>
    <xf numFmtId="0" fontId="37" fillId="0" borderId="34" xfId="0" applyFont="1" applyBorder="1" applyAlignment="1">
      <alignment horizontal="left" vertical="center" wrapText="1"/>
    </xf>
    <xf numFmtId="0" fontId="37" fillId="0" borderId="34" xfId="0" applyFont="1" applyFill="1" applyBorder="1" applyAlignment="1">
      <alignment horizontal="left" vertical="center" wrapText="1"/>
    </xf>
    <xf numFmtId="0" fontId="37" fillId="0" borderId="34" xfId="0" applyFont="1" applyBorder="1" applyAlignment="1">
      <alignment horizontal="left" vertical="center" wrapText="1" indent="2"/>
    </xf>
    <xf numFmtId="0" fontId="39" fillId="0" borderId="34" xfId="2" applyFont="1" applyFill="1" applyBorder="1" applyAlignment="1">
      <alignment horizontal="left" vertical="center" wrapText="1"/>
    </xf>
    <xf numFmtId="0" fontId="36" fillId="0" borderId="34" xfId="0" applyFont="1" applyFill="1" applyBorder="1" applyAlignment="1">
      <alignment horizontal="left" vertical="center" wrapText="1"/>
    </xf>
    <xf numFmtId="0" fontId="4" fillId="0" borderId="57" xfId="0" applyFont="1" applyFill="1" applyBorder="1" applyAlignment="1" applyProtection="1">
      <alignment horizontal="center" vertical="top"/>
    </xf>
    <xf numFmtId="0" fontId="4" fillId="0" borderId="57" xfId="0" applyFont="1" applyFill="1" applyBorder="1" applyAlignment="1" applyProtection="1">
      <alignment horizontal="left" vertical="center" wrapText="1"/>
    </xf>
    <xf numFmtId="165" fontId="32" fillId="13" borderId="34" xfId="0" applyNumberFormat="1" applyFont="1" applyFill="1" applyBorder="1" applyAlignment="1" applyProtection="1">
      <alignment vertical="top"/>
    </xf>
    <xf numFmtId="0" fontId="4" fillId="0" borderId="57" xfId="0" applyFont="1" applyFill="1" applyBorder="1" applyAlignment="1" applyProtection="1">
      <alignment horizontal="center" vertical="center" wrapText="1"/>
    </xf>
    <xf numFmtId="0" fontId="4" fillId="0" borderId="59" xfId="0" applyFont="1" applyFill="1" applyBorder="1" applyAlignment="1" applyProtection="1">
      <alignment horizontal="left" vertical="center" wrapText="1"/>
    </xf>
    <xf numFmtId="0" fontId="4" fillId="0" borderId="57" xfId="0" applyFont="1" applyFill="1" applyBorder="1" applyAlignment="1" applyProtection="1">
      <alignment horizontal="left" vertical="top"/>
    </xf>
    <xf numFmtId="0" fontId="4" fillId="0" borderId="57" xfId="0" applyFont="1" applyFill="1" applyBorder="1" applyAlignment="1" applyProtection="1">
      <alignment horizontal="center" vertical="center"/>
    </xf>
    <xf numFmtId="0" fontId="0" fillId="0" borderId="34" xfId="0" applyFill="1" applyBorder="1" applyProtection="1"/>
    <xf numFmtId="0" fontId="0" fillId="0" borderId="0" xfId="0" applyFill="1" applyProtection="1"/>
    <xf numFmtId="0" fontId="41" fillId="13" borderId="0" xfId="0" applyFont="1" applyFill="1" applyProtection="1">
      <protection hidden="1"/>
    </xf>
    <xf numFmtId="0" fontId="0" fillId="13" borderId="0" xfId="0" applyFill="1" applyProtection="1"/>
    <xf numFmtId="0" fontId="0" fillId="13" borderId="0" xfId="0" applyFill="1" applyAlignment="1" applyProtection="1"/>
    <xf numFmtId="0" fontId="1" fillId="13" borderId="0" xfId="0" applyFont="1" applyFill="1" applyProtection="1"/>
    <xf numFmtId="0" fontId="4" fillId="13" borderId="0" xfId="0" applyFont="1" applyFill="1" applyAlignment="1" applyProtection="1">
      <alignment horizontal="left" vertical="top"/>
    </xf>
    <xf numFmtId="0" fontId="27" fillId="13" borderId="0" xfId="0" applyFont="1" applyFill="1" applyAlignment="1" applyProtection="1">
      <alignment horizontal="center"/>
      <protection hidden="1"/>
    </xf>
    <xf numFmtId="0" fontId="12" fillId="13" borderId="0" xfId="0" applyFont="1" applyFill="1" applyAlignment="1" applyProtection="1">
      <alignment horizontal="left" vertical="top"/>
    </xf>
    <xf numFmtId="0" fontId="44" fillId="13" borderId="0" xfId="0" applyFont="1" applyFill="1" applyAlignment="1" applyProtection="1">
      <alignment horizontal="center" vertical="top"/>
    </xf>
    <xf numFmtId="0" fontId="0" fillId="13" borderId="0" xfId="0" applyFill="1" applyBorder="1" applyAlignment="1" applyProtection="1"/>
    <xf numFmtId="0" fontId="45" fillId="13" borderId="0" xfId="0" applyFont="1" applyFill="1" applyAlignment="1" applyProtection="1">
      <alignment horizontal="right" vertical="top"/>
    </xf>
    <xf numFmtId="0" fontId="12" fillId="13" borderId="3" xfId="0" applyFont="1" applyFill="1" applyBorder="1" applyAlignment="1" applyProtection="1">
      <alignment horizontal="center" vertical="center" wrapText="1"/>
    </xf>
    <xf numFmtId="0" fontId="12" fillId="13" borderId="63" xfId="0" applyFont="1" applyFill="1" applyBorder="1" applyAlignment="1" applyProtection="1">
      <alignment horizontal="center" vertical="center" wrapText="1"/>
    </xf>
    <xf numFmtId="0" fontId="32" fillId="10" borderId="64" xfId="0" applyFont="1" applyFill="1" applyBorder="1" applyAlignment="1" applyProtection="1">
      <alignment horizontal="center" vertical="center"/>
    </xf>
    <xf numFmtId="0" fontId="32" fillId="10" borderId="65" xfId="0" applyFont="1" applyFill="1" applyBorder="1" applyAlignment="1" applyProtection="1">
      <alignment horizontal="center" vertical="center"/>
    </xf>
    <xf numFmtId="0" fontId="32" fillId="13" borderId="66" xfId="0" applyFont="1" applyFill="1" applyBorder="1" applyAlignment="1" applyProtection="1">
      <alignment horizontal="center" vertical="center"/>
    </xf>
    <xf numFmtId="0" fontId="32" fillId="13" borderId="58" xfId="0" applyFont="1" applyFill="1" applyBorder="1" applyAlignment="1" applyProtection="1">
      <alignment horizontal="center" vertical="center"/>
    </xf>
    <xf numFmtId="0" fontId="32" fillId="13" borderId="69" xfId="0" applyFont="1" applyFill="1" applyBorder="1" applyAlignment="1" applyProtection="1">
      <alignment horizontal="center" vertical="center"/>
    </xf>
    <xf numFmtId="0" fontId="32" fillId="13" borderId="34" xfId="0" applyFont="1" applyFill="1" applyBorder="1" applyAlignment="1" applyProtection="1">
      <alignment horizontal="center" vertical="center"/>
    </xf>
    <xf numFmtId="2" fontId="33" fillId="14" borderId="57" xfId="0" applyNumberFormat="1" applyFont="1" applyFill="1" applyBorder="1" applyAlignment="1" applyProtection="1">
      <alignment horizontal="right" vertical="top"/>
    </xf>
    <xf numFmtId="49" fontId="32" fillId="13" borderId="69" xfId="0" applyNumberFormat="1" applyFont="1" applyFill="1" applyBorder="1" applyAlignment="1" applyProtection="1">
      <alignment horizontal="center" vertical="center"/>
    </xf>
    <xf numFmtId="49" fontId="32" fillId="13" borderId="34" xfId="0" applyNumberFormat="1" applyFont="1" applyFill="1" applyBorder="1" applyAlignment="1" applyProtection="1">
      <alignment horizontal="center" vertical="center"/>
    </xf>
    <xf numFmtId="49" fontId="33" fillId="13" borderId="69" xfId="0" applyNumberFormat="1" applyFont="1" applyFill="1" applyBorder="1" applyAlignment="1" applyProtection="1">
      <alignment horizontal="center" vertical="center"/>
    </xf>
    <xf numFmtId="49" fontId="33" fillId="13" borderId="34" xfId="0" applyNumberFormat="1" applyFont="1" applyFill="1" applyBorder="1" applyAlignment="1" applyProtection="1">
      <alignment horizontal="center" vertical="center"/>
    </xf>
    <xf numFmtId="0" fontId="47" fillId="13" borderId="0" xfId="0" applyFont="1" applyFill="1" applyProtection="1"/>
    <xf numFmtId="0" fontId="46" fillId="13" borderId="57" xfId="0" applyFont="1" applyFill="1" applyBorder="1" applyAlignment="1" applyProtection="1">
      <alignment horizontal="center" vertical="top"/>
    </xf>
    <xf numFmtId="0" fontId="4" fillId="13" borderId="57" xfId="0" applyFont="1" applyFill="1" applyBorder="1" applyAlignment="1" applyProtection="1">
      <alignment horizontal="center" vertical="top"/>
    </xf>
    <xf numFmtId="49" fontId="33" fillId="13" borderId="73" xfId="0" applyNumberFormat="1" applyFont="1" applyFill="1" applyBorder="1" applyAlignment="1" applyProtection="1">
      <alignment horizontal="center" vertical="center"/>
    </xf>
    <xf numFmtId="49" fontId="33" fillId="13" borderId="68" xfId="0" applyNumberFormat="1" applyFont="1" applyFill="1" applyBorder="1" applyAlignment="1" applyProtection="1">
      <alignment horizontal="center" vertical="center"/>
    </xf>
    <xf numFmtId="0" fontId="4" fillId="13" borderId="34" xfId="0" applyFont="1" applyFill="1" applyBorder="1" applyAlignment="1" applyProtection="1">
      <alignment horizontal="center" vertical="top"/>
    </xf>
    <xf numFmtId="49" fontId="32" fillId="13" borderId="73" xfId="0" applyNumberFormat="1" applyFont="1" applyFill="1" applyBorder="1" applyAlignment="1" applyProtection="1">
      <alignment horizontal="center" vertical="center"/>
    </xf>
    <xf numFmtId="49" fontId="32" fillId="13" borderId="68" xfId="0" applyNumberFormat="1" applyFont="1" applyFill="1" applyBorder="1" applyAlignment="1" applyProtection="1">
      <alignment horizontal="center" vertical="center"/>
    </xf>
    <xf numFmtId="2" fontId="0" fillId="13" borderId="0" xfId="0" applyNumberFormat="1" applyFill="1" applyAlignment="1" applyProtection="1">
      <alignment horizontal="right"/>
    </xf>
    <xf numFmtId="4" fontId="4" fillId="13" borderId="57" xfId="0" applyNumberFormat="1" applyFont="1" applyFill="1" applyBorder="1" applyAlignment="1" applyProtection="1">
      <alignment vertical="center"/>
      <protection locked="0"/>
    </xf>
    <xf numFmtId="4" fontId="4" fillId="0" borderId="57" xfId="0" applyNumberFormat="1" applyFont="1" applyFill="1" applyBorder="1" applyAlignment="1" applyProtection="1">
      <alignment horizontal="center" vertical="center"/>
      <protection locked="0"/>
    </xf>
    <xf numFmtId="4" fontId="46" fillId="0" borderId="57" xfId="0" applyNumberFormat="1" applyFont="1" applyFill="1" applyBorder="1" applyAlignment="1" applyProtection="1">
      <alignment horizontal="center" vertical="center"/>
      <protection locked="0"/>
    </xf>
    <xf numFmtId="4" fontId="52" fillId="12" borderId="4" xfId="0" applyNumberFormat="1" applyFont="1" applyFill="1" applyBorder="1" applyAlignment="1" applyProtection="1">
      <alignment horizontal="right" vertical="top"/>
    </xf>
    <xf numFmtId="4" fontId="54" fillId="13" borderId="68" xfId="0" applyNumberFormat="1" applyFont="1" applyFill="1" applyBorder="1" applyAlignment="1" applyProtection="1">
      <alignment horizontal="right" vertical="top"/>
    </xf>
    <xf numFmtId="4" fontId="52" fillId="14" borderId="57" xfId="0" applyNumberFormat="1" applyFont="1" applyFill="1" applyBorder="1" applyAlignment="1" applyProtection="1">
      <alignment horizontal="right" vertical="top"/>
    </xf>
    <xf numFmtId="4" fontId="54" fillId="13" borderId="34" xfId="0" applyNumberFormat="1" applyFont="1" applyFill="1" applyBorder="1" applyAlignment="1" applyProtection="1">
      <alignment horizontal="right" vertical="top"/>
    </xf>
    <xf numFmtId="4" fontId="54" fillId="13" borderId="34" xfId="0" applyNumberFormat="1" applyFont="1" applyFill="1" applyBorder="1" applyAlignment="1" applyProtection="1">
      <alignment horizontal="right" vertical="top"/>
      <protection locked="0"/>
    </xf>
    <xf numFmtId="4" fontId="52" fillId="14" borderId="57" xfId="0" applyNumberFormat="1" applyFont="1" applyFill="1" applyBorder="1" applyAlignment="1" applyProtection="1">
      <alignment horizontal="center" vertical="top"/>
    </xf>
    <xf numFmtId="4" fontId="55" fillId="14" borderId="57" xfId="0" applyNumberFormat="1" applyFont="1" applyFill="1" applyBorder="1" applyAlignment="1" applyProtection="1">
      <alignment horizontal="center" vertical="top"/>
    </xf>
    <xf numFmtId="4" fontId="54" fillId="13" borderId="34" xfId="0" applyNumberFormat="1" applyFont="1" applyFill="1" applyBorder="1" applyAlignment="1" applyProtection="1">
      <alignment horizontal="center" vertical="top"/>
      <protection locked="0"/>
    </xf>
    <xf numFmtId="4" fontId="54" fillId="13" borderId="34" xfId="0" applyNumberFormat="1" applyFont="1" applyFill="1" applyBorder="1" applyAlignment="1" applyProtection="1">
      <alignment horizontal="center" vertical="top"/>
    </xf>
    <xf numFmtId="4" fontId="56" fillId="14" borderId="57" xfId="0" applyNumberFormat="1" applyFont="1" applyFill="1" applyBorder="1" applyAlignment="1" applyProtection="1">
      <alignment horizontal="center" vertical="top"/>
    </xf>
    <xf numFmtId="4" fontId="54" fillId="0" borderId="34" xfId="0" applyNumberFormat="1" applyFont="1" applyFill="1" applyBorder="1" applyAlignment="1" applyProtection="1">
      <alignment horizontal="center" vertical="top"/>
    </xf>
    <xf numFmtId="4" fontId="55" fillId="14" borderId="57" xfId="0" applyNumberFormat="1" applyFont="1" applyFill="1" applyBorder="1" applyAlignment="1" applyProtection="1">
      <alignment horizontal="center" vertical="center"/>
    </xf>
    <xf numFmtId="4" fontId="52" fillId="13" borderId="71" xfId="0" applyNumberFormat="1" applyFont="1" applyFill="1" applyBorder="1" applyAlignment="1" applyProtection="1">
      <alignment horizontal="center" vertical="center"/>
    </xf>
    <xf numFmtId="0" fontId="1" fillId="0" borderId="0" xfId="1" applyBorder="1" applyAlignment="1" applyProtection="1">
      <alignment horizontal="center" vertical="center"/>
    </xf>
    <xf numFmtId="0" fontId="1" fillId="0" borderId="0" xfId="1" applyBorder="1" applyAlignment="1" applyProtection="1">
      <alignment wrapText="1"/>
    </xf>
    <xf numFmtId="4" fontId="14" fillId="0" borderId="0" xfId="1" applyNumberFormat="1" applyFont="1" applyBorder="1" applyProtection="1"/>
    <xf numFmtId="0" fontId="1" fillId="0" borderId="0" xfId="1" applyFill="1" applyBorder="1" applyAlignment="1" applyProtection="1">
      <alignment horizontal="right"/>
    </xf>
    <xf numFmtId="0" fontId="0" fillId="0" borderId="0" xfId="0" applyAlignment="1" applyProtection="1">
      <alignment horizontal="center" vertical="center"/>
    </xf>
    <xf numFmtId="0" fontId="65" fillId="13" borderId="0" xfId="0" applyFont="1" applyFill="1" applyProtection="1"/>
    <xf numFmtId="2" fontId="65" fillId="13" borderId="0" xfId="0" applyNumberFormat="1" applyFont="1" applyFill="1" applyAlignment="1" applyProtection="1">
      <alignment horizontal="right"/>
    </xf>
    <xf numFmtId="2" fontId="66" fillId="13" borderId="0" xfId="0" applyNumberFormat="1" applyFont="1" applyFill="1" applyAlignment="1" applyProtection="1">
      <alignment horizontal="right"/>
    </xf>
    <xf numFmtId="0" fontId="67" fillId="11" borderId="65" xfId="2" applyFont="1" applyFill="1" applyBorder="1" applyAlignment="1">
      <alignment horizontal="left" vertical="center" wrapText="1"/>
    </xf>
    <xf numFmtId="0" fontId="68" fillId="13" borderId="67" xfId="0" applyFont="1" applyFill="1" applyBorder="1" applyAlignment="1" applyProtection="1">
      <alignment horizontal="left" vertical="center" wrapText="1"/>
    </xf>
    <xf numFmtId="0" fontId="67" fillId="13" borderId="70" xfId="2" applyFont="1" applyFill="1" applyBorder="1" applyAlignment="1">
      <alignment horizontal="left" vertical="center" wrapText="1"/>
    </xf>
    <xf numFmtId="0" fontId="69" fillId="13" borderId="70" xfId="2" applyFont="1" applyFill="1" applyBorder="1" applyAlignment="1">
      <alignment horizontal="left" vertical="center" wrapText="1"/>
    </xf>
    <xf numFmtId="0" fontId="69" fillId="13" borderId="70" xfId="0" applyFont="1" applyFill="1" applyBorder="1" applyAlignment="1">
      <alignment horizontal="left" vertical="center" wrapText="1"/>
    </xf>
    <xf numFmtId="0" fontId="67" fillId="13" borderId="34" xfId="0" applyFont="1" applyFill="1" applyBorder="1" applyAlignment="1">
      <alignment horizontal="left" vertical="center" wrapText="1"/>
    </xf>
    <xf numFmtId="0" fontId="69" fillId="13" borderId="34" xfId="0" applyFont="1" applyFill="1" applyBorder="1" applyAlignment="1">
      <alignment horizontal="left" vertical="center" wrapText="1"/>
    </xf>
    <xf numFmtId="0" fontId="69" fillId="13" borderId="34" xfId="0" applyFont="1" applyFill="1" applyBorder="1" applyAlignment="1">
      <alignment horizontal="left" vertical="center" wrapText="1" indent="2"/>
    </xf>
    <xf numFmtId="0" fontId="67" fillId="13" borderId="72" xfId="2" applyFont="1" applyFill="1" applyBorder="1" applyAlignment="1">
      <alignment horizontal="left" vertical="center" wrapText="1"/>
    </xf>
    <xf numFmtId="0" fontId="70" fillId="13" borderId="70" xfId="2" applyFont="1" applyFill="1" applyBorder="1" applyAlignment="1">
      <alignment horizontal="left" vertical="center" wrapText="1"/>
    </xf>
    <xf numFmtId="0" fontId="67" fillId="13" borderId="70" xfId="0" applyFont="1" applyFill="1" applyBorder="1" applyAlignment="1">
      <alignment horizontal="left" vertical="center" wrapText="1"/>
    </xf>
    <xf numFmtId="0" fontId="71" fillId="13" borderId="57" xfId="0" applyFont="1" applyFill="1" applyBorder="1" applyAlignment="1" applyProtection="1">
      <alignment horizontal="left" vertical="center" wrapText="1"/>
    </xf>
    <xf numFmtId="0" fontId="38" fillId="13" borderId="57" xfId="0" applyFont="1" applyFill="1" applyBorder="1" applyAlignment="1" applyProtection="1">
      <alignment horizontal="left" vertical="center" wrapText="1"/>
    </xf>
    <xf numFmtId="0" fontId="67" fillId="13" borderId="74" xfId="0" applyFont="1" applyFill="1" applyBorder="1" applyAlignment="1">
      <alignment horizontal="left" vertical="center" wrapText="1"/>
    </xf>
    <xf numFmtId="0" fontId="38" fillId="13" borderId="34" xfId="0" applyFont="1" applyFill="1" applyBorder="1" applyAlignment="1" applyProtection="1">
      <alignment horizontal="left" vertical="center" wrapText="1"/>
    </xf>
    <xf numFmtId="2" fontId="72" fillId="14" borderId="57" xfId="0" applyNumberFormat="1" applyFont="1" applyFill="1" applyBorder="1" applyAlignment="1" applyProtection="1">
      <alignment horizontal="left" vertical="top"/>
    </xf>
    <xf numFmtId="0" fontId="73" fillId="13" borderId="57" xfId="0" applyFont="1" applyFill="1" applyBorder="1" applyAlignment="1" applyProtection="1">
      <alignment horizontal="left" vertical="center" wrapText="1"/>
    </xf>
    <xf numFmtId="0" fontId="20" fillId="13" borderId="57" xfId="0" applyFont="1" applyFill="1" applyBorder="1" applyAlignment="1" applyProtection="1">
      <alignment horizontal="left" vertical="center" wrapText="1"/>
    </xf>
    <xf numFmtId="0" fontId="74" fillId="13" borderId="0" xfId="0" applyFont="1" applyFill="1" applyProtection="1">
      <protection hidden="1"/>
    </xf>
    <xf numFmtId="0" fontId="74" fillId="13" borderId="0" xfId="0" applyFont="1" applyFill="1" applyAlignment="1" applyProtection="1">
      <alignment horizontal="left" vertical="top"/>
      <protection hidden="1"/>
    </xf>
    <xf numFmtId="0" fontId="0" fillId="13" borderId="49" xfId="0" applyFill="1" applyBorder="1" applyAlignment="1" applyProtection="1"/>
    <xf numFmtId="0" fontId="37" fillId="10" borderId="57" xfId="0" applyFont="1" applyFill="1" applyBorder="1" applyAlignment="1" applyProtection="1">
      <alignment horizontal="center" vertical="center"/>
    </xf>
    <xf numFmtId="0" fontId="37" fillId="10" borderId="0" xfId="0" applyFont="1" applyFill="1" applyBorder="1" applyAlignment="1" applyProtection="1">
      <alignment horizontal="center" vertical="center"/>
    </xf>
    <xf numFmtId="4" fontId="53" fillId="12" borderId="57" xfId="0" applyNumberFormat="1" applyFont="1" applyFill="1" applyBorder="1" applyAlignment="1" applyProtection="1">
      <alignment horizontal="right" vertical="top"/>
    </xf>
    <xf numFmtId="0" fontId="32" fillId="13" borderId="58" xfId="0" applyFont="1" applyFill="1" applyBorder="1" applyAlignment="1" applyProtection="1">
      <alignment horizontal="left" vertical="center" wrapText="1"/>
    </xf>
    <xf numFmtId="4" fontId="54" fillId="13" borderId="58" xfId="0" applyNumberFormat="1" applyFont="1" applyFill="1" applyBorder="1" applyAlignment="1" applyProtection="1">
      <alignment vertical="top"/>
    </xf>
    <xf numFmtId="0" fontId="36" fillId="13" borderId="34" xfId="2" applyFont="1" applyFill="1" applyBorder="1" applyAlignment="1">
      <alignment horizontal="left" vertical="center" wrapText="1"/>
    </xf>
    <xf numFmtId="4" fontId="52" fillId="13" borderId="34" xfId="0" applyNumberFormat="1" applyFont="1" applyFill="1" applyBorder="1" applyAlignment="1" applyProtection="1">
      <alignment vertical="top"/>
    </xf>
    <xf numFmtId="0" fontId="37" fillId="13" borderId="34" xfId="2" applyFont="1" applyFill="1" applyBorder="1" applyAlignment="1">
      <alignment horizontal="left" vertical="center" wrapText="1"/>
    </xf>
    <xf numFmtId="4" fontId="54" fillId="13" borderId="34" xfId="0" applyNumberFormat="1" applyFont="1" applyFill="1" applyBorder="1" applyAlignment="1" applyProtection="1">
      <alignment vertical="top"/>
    </xf>
    <xf numFmtId="4" fontId="75" fillId="13" borderId="34" xfId="0" applyNumberFormat="1" applyFont="1" applyFill="1" applyBorder="1" applyAlignment="1" applyProtection="1">
      <alignment vertical="top"/>
    </xf>
    <xf numFmtId="0" fontId="78" fillId="0" borderId="57" xfId="0" applyFont="1" applyFill="1" applyBorder="1" applyAlignment="1" applyProtection="1">
      <alignment horizontal="left" vertical="top"/>
    </xf>
    <xf numFmtId="0" fontId="0" fillId="13" borderId="34" xfId="0" applyFill="1" applyBorder="1" applyProtection="1"/>
    <xf numFmtId="165" fontId="0" fillId="13" borderId="0" xfId="0" applyNumberFormat="1" applyFill="1" applyProtection="1"/>
    <xf numFmtId="0" fontId="79" fillId="13" borderId="0" xfId="0" applyFont="1" applyFill="1" applyProtection="1"/>
    <xf numFmtId="165" fontId="79" fillId="13" borderId="0" xfId="0" applyNumberFormat="1" applyFont="1" applyFill="1" applyProtection="1"/>
    <xf numFmtId="165" fontId="80" fillId="13" borderId="0" xfId="0" applyNumberFormat="1" applyFont="1" applyFill="1" applyProtection="1"/>
    <xf numFmtId="165" fontId="0" fillId="13" borderId="0" xfId="0" applyNumberFormat="1" applyFont="1" applyFill="1" applyProtection="1"/>
    <xf numFmtId="0" fontId="0" fillId="13" borderId="0" xfId="0" applyFont="1" applyFill="1" applyProtection="1"/>
    <xf numFmtId="4" fontId="52" fillId="0" borderId="34" xfId="0" applyNumberFormat="1" applyFont="1" applyFill="1" applyBorder="1" applyAlignment="1" applyProtection="1">
      <alignment horizontal="center" vertical="center"/>
    </xf>
    <xf numFmtId="4" fontId="55" fillId="0" borderId="34" xfId="0" applyNumberFormat="1" applyFont="1" applyFill="1" applyBorder="1" applyAlignment="1" applyProtection="1">
      <alignment horizontal="center" vertical="center"/>
    </xf>
    <xf numFmtId="4" fontId="52" fillId="0" borderId="34" xfId="0" applyNumberFormat="1" applyFont="1" applyFill="1" applyBorder="1" applyAlignment="1" applyProtection="1">
      <alignment horizontal="center" vertical="center"/>
      <protection locked="0"/>
    </xf>
    <xf numFmtId="4" fontId="55" fillId="0" borderId="34" xfId="0" applyNumberFormat="1" applyFont="1" applyFill="1" applyBorder="1" applyAlignment="1" applyProtection="1">
      <alignment horizontal="center" vertical="center"/>
      <protection locked="0"/>
    </xf>
    <xf numFmtId="4" fontId="76" fillId="0" borderId="34" xfId="0" applyNumberFormat="1" applyFont="1" applyFill="1" applyBorder="1" applyAlignment="1" applyProtection="1">
      <alignment horizontal="center" vertical="center"/>
    </xf>
    <xf numFmtId="0" fontId="37" fillId="0" borderId="34" xfId="0" applyFont="1" applyFill="1" applyBorder="1" applyAlignment="1">
      <alignment horizontal="left" vertical="center" wrapText="1" indent="2"/>
    </xf>
    <xf numFmtId="0" fontId="73" fillId="0" borderId="57" xfId="0" applyFont="1" applyFill="1" applyBorder="1" applyAlignment="1" applyProtection="1">
      <alignment horizontal="left" vertical="center" wrapText="1"/>
    </xf>
    <xf numFmtId="0" fontId="20" fillId="0" borderId="57" xfId="0" applyFont="1" applyFill="1" applyBorder="1" applyAlignment="1" applyProtection="1">
      <alignment horizontal="left" vertical="center" wrapText="1"/>
    </xf>
    <xf numFmtId="0" fontId="46" fillId="0" borderId="57" xfId="0" applyFont="1" applyFill="1" applyBorder="1" applyAlignment="1" applyProtection="1">
      <alignment horizontal="left" vertical="center" wrapText="1"/>
    </xf>
    <xf numFmtId="0" fontId="48" fillId="0" borderId="57" xfId="0" applyFont="1" applyFill="1" applyBorder="1" applyAlignment="1" applyProtection="1">
      <alignment horizontal="left" vertical="center" wrapText="1"/>
    </xf>
    <xf numFmtId="0" fontId="77" fillId="0" borderId="34" xfId="0" applyFont="1" applyFill="1" applyBorder="1" applyAlignment="1">
      <alignment horizontal="left" vertical="center" wrapText="1"/>
    </xf>
    <xf numFmtId="4" fontId="55" fillId="0" borderId="57" xfId="0" applyNumberFormat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center" vertical="top"/>
    </xf>
    <xf numFmtId="0" fontId="10" fillId="0" borderId="0" xfId="1" applyFont="1" applyFill="1" applyBorder="1" applyAlignment="1" applyProtection="1">
      <alignment horizontal="right" vertical="top"/>
    </xf>
    <xf numFmtId="0" fontId="0" fillId="13" borderId="0" xfId="0" applyFill="1" applyAlignment="1"/>
    <xf numFmtId="4" fontId="0" fillId="13" borderId="0" xfId="0" applyNumberFormat="1" applyFill="1" applyProtection="1"/>
    <xf numFmtId="1" fontId="32" fillId="13" borderId="34" xfId="0" applyNumberFormat="1" applyFont="1" applyFill="1" applyBorder="1" applyAlignment="1" applyProtection="1">
      <alignment vertical="top"/>
    </xf>
    <xf numFmtId="0" fontId="13" fillId="0" borderId="5" xfId="1" applyFont="1" applyFill="1" applyBorder="1" applyAlignment="1" applyProtection="1">
      <alignment horizontal="center" vertical="center" wrapText="1"/>
      <protection hidden="1"/>
    </xf>
    <xf numFmtId="0" fontId="13" fillId="0" borderId="6" xfId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alignment horizontal="center" vertical="top"/>
    </xf>
    <xf numFmtId="0" fontId="10" fillId="0" borderId="0" xfId="1" applyFont="1" applyFill="1" applyBorder="1" applyAlignment="1" applyProtection="1">
      <alignment horizontal="right" vertical="top"/>
    </xf>
    <xf numFmtId="0" fontId="11" fillId="0" borderId="1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center" vertical="center" wrapText="1"/>
    </xf>
    <xf numFmtId="0" fontId="65" fillId="0" borderId="0" xfId="0" applyFont="1" applyFill="1" applyAlignment="1" applyProtection="1">
      <alignment horizontal="center" vertical="center"/>
    </xf>
    <xf numFmtId="0" fontId="25" fillId="0" borderId="0" xfId="0" applyFont="1" applyFill="1" applyBorder="1" applyAlignment="1" applyProtection="1">
      <alignment horizontal="center" vertical="top"/>
    </xf>
    <xf numFmtId="0" fontId="28" fillId="0" borderId="0" xfId="0" applyFont="1" applyFill="1" applyAlignment="1" applyProtection="1">
      <alignment horizontal="right" vertical="top"/>
    </xf>
    <xf numFmtId="0" fontId="33" fillId="0" borderId="53" xfId="0" applyFont="1" applyFill="1" applyBorder="1" applyAlignment="1" applyProtection="1">
      <alignment horizontal="center" vertical="top"/>
      <protection hidden="1"/>
    </xf>
    <xf numFmtId="0" fontId="33" fillId="0" borderId="54" xfId="0" applyFont="1" applyFill="1" applyBorder="1" applyAlignment="1" applyProtection="1">
      <alignment horizontal="center" vertical="top"/>
      <protection hidden="1"/>
    </xf>
    <xf numFmtId="0" fontId="32" fillId="0" borderId="50" xfId="0" applyFont="1" applyFill="1" applyBorder="1" applyAlignment="1" applyProtection="1">
      <alignment horizontal="center" vertical="center" wrapText="1"/>
    </xf>
    <xf numFmtId="0" fontId="32" fillId="0" borderId="55" xfId="0" applyFont="1" applyFill="1" applyBorder="1" applyAlignment="1" applyProtection="1">
      <alignment horizontal="center" vertical="center" wrapText="1"/>
    </xf>
    <xf numFmtId="0" fontId="32" fillId="0" borderId="51" xfId="0" applyFont="1" applyFill="1" applyBorder="1" applyAlignment="1" applyProtection="1">
      <alignment horizontal="center" vertical="center" wrapText="1"/>
    </xf>
    <xf numFmtId="0" fontId="32" fillId="0" borderId="9" xfId="0" applyFont="1" applyFill="1" applyBorder="1" applyAlignment="1" applyProtection="1">
      <alignment horizontal="center" vertical="center" wrapText="1"/>
    </xf>
    <xf numFmtId="0" fontId="0" fillId="13" borderId="0" xfId="0" applyFill="1" applyAlignment="1" applyProtection="1">
      <alignment horizontal="center"/>
    </xf>
    <xf numFmtId="0" fontId="42" fillId="13" borderId="0" xfId="0" applyFont="1" applyFill="1" applyBorder="1" applyAlignment="1" applyProtection="1">
      <alignment horizontal="center" vertical="top"/>
    </xf>
    <xf numFmtId="0" fontId="0" fillId="13" borderId="0" xfId="0" applyFill="1" applyBorder="1" applyAlignment="1">
      <alignment vertical="top"/>
    </xf>
    <xf numFmtId="0" fontId="0" fillId="13" borderId="0" xfId="0" applyFill="1" applyAlignment="1"/>
    <xf numFmtId="0" fontId="43" fillId="13" borderId="0" xfId="0" applyFont="1" applyFill="1" applyAlignment="1" applyProtection="1">
      <alignment horizontal="right" vertical="top"/>
    </xf>
    <xf numFmtId="0" fontId="11" fillId="13" borderId="2" xfId="0" applyFont="1" applyFill="1" applyBorder="1" applyAlignment="1" applyProtection="1">
      <alignment horizontal="center" vertical="center" wrapText="1"/>
    </xf>
    <xf numFmtId="0" fontId="11" fillId="13" borderId="61" xfId="0" applyFont="1" applyFill="1" applyBorder="1" applyAlignment="1" applyProtection="1">
      <alignment horizontal="center" vertical="center" wrapText="1"/>
    </xf>
    <xf numFmtId="0" fontId="4" fillId="13" borderId="60" xfId="0" applyFont="1" applyFill="1" applyBorder="1" applyAlignment="1" applyProtection="1">
      <alignment horizontal="center" vertical="center" wrapText="1"/>
    </xf>
    <xf numFmtId="0" fontId="4" fillId="13" borderId="62" xfId="0" applyFont="1" applyFill="1" applyBorder="1" applyAlignment="1" applyProtection="1">
      <alignment horizontal="center" vertical="center" wrapText="1"/>
    </xf>
    <xf numFmtId="0" fontId="11" fillId="13" borderId="50" xfId="0" applyFont="1" applyFill="1" applyBorder="1" applyAlignment="1" applyProtection="1">
      <alignment horizontal="center" vertical="center" wrapText="1"/>
    </xf>
    <xf numFmtId="0" fontId="11" fillId="13" borderId="55" xfId="0" applyFont="1" applyFill="1" applyBorder="1" applyAlignment="1" applyProtection="1">
      <alignment horizontal="center" vertical="center" wrapText="1"/>
    </xf>
    <xf numFmtId="0" fontId="4" fillId="13" borderId="50" xfId="0" applyFont="1" applyFill="1" applyBorder="1" applyAlignment="1" applyProtection="1">
      <alignment horizontal="center" vertical="center" wrapText="1"/>
    </xf>
    <xf numFmtId="0" fontId="4" fillId="13" borderId="55" xfId="0" applyFont="1" applyFill="1" applyBorder="1" applyAlignment="1" applyProtection="1">
      <alignment horizontal="center" vertical="center" wrapText="1"/>
    </xf>
    <xf numFmtId="0" fontId="12" fillId="13" borderId="51" xfId="0" applyFont="1" applyFill="1" applyBorder="1" applyAlignment="1" applyProtection="1">
      <alignment horizontal="center" vertical="center" wrapText="1"/>
    </xf>
    <xf numFmtId="0" fontId="12" fillId="13" borderId="9" xfId="0" applyFont="1" applyFill="1" applyBorder="1" applyAlignment="1" applyProtection="1">
      <alignment horizontal="center" vertical="center" wrapText="1"/>
    </xf>
    <xf numFmtId="4" fontId="4" fillId="13" borderId="27" xfId="1" applyNumberFormat="1" applyFont="1" applyFill="1" applyBorder="1" applyAlignment="1" applyProtection="1"/>
    <xf numFmtId="4" fontId="52" fillId="13" borderId="34" xfId="0" applyNumberFormat="1" applyFont="1" applyFill="1" applyBorder="1" applyAlignment="1" applyProtection="1">
      <alignment horizontal="center" vertical="center"/>
    </xf>
    <xf numFmtId="4" fontId="55" fillId="13" borderId="34" xfId="0" applyNumberFormat="1" applyFont="1" applyFill="1" applyBorder="1" applyAlignment="1" applyProtection="1">
      <alignment horizontal="center" vertical="center"/>
    </xf>
    <xf numFmtId="4" fontId="52" fillId="13" borderId="34" xfId="0" applyNumberFormat="1" applyFont="1" applyFill="1" applyBorder="1" applyAlignment="1" applyProtection="1">
      <alignment horizontal="center" vertical="center"/>
      <protection locked="0"/>
    </xf>
    <xf numFmtId="4" fontId="55" fillId="13" borderId="34" xfId="0" applyNumberFormat="1" applyFont="1" applyFill="1" applyBorder="1" applyAlignment="1" applyProtection="1">
      <alignment horizontal="center" vertical="center"/>
      <protection locked="0"/>
    </xf>
    <xf numFmtId="4" fontId="54" fillId="13" borderId="34" xfId="0" applyNumberFormat="1" applyFont="1" applyFill="1" applyBorder="1" applyAlignment="1" applyProtection="1">
      <alignment horizontal="center" vertical="center"/>
    </xf>
    <xf numFmtId="4" fontId="76" fillId="13" borderId="34" xfId="0" applyNumberFormat="1" applyFont="1" applyFill="1" applyBorder="1" applyAlignment="1" applyProtection="1">
      <alignment horizontal="center" vertical="center"/>
    </xf>
    <xf numFmtId="4" fontId="52" fillId="13" borderId="57" xfId="0" applyNumberFormat="1" applyFont="1" applyFill="1" applyBorder="1" applyAlignment="1" applyProtection="1">
      <alignment horizontal="center" vertical="center"/>
    </xf>
    <xf numFmtId="4" fontId="55" fillId="13" borderId="57" xfId="0" applyNumberFormat="1" applyFont="1" applyFill="1" applyBorder="1" applyAlignment="1" applyProtection="1">
      <alignment horizontal="center" vertical="center"/>
    </xf>
    <xf numFmtId="1" fontId="33" fillId="13" borderId="34" xfId="0" applyNumberFormat="1" applyFont="1" applyFill="1" applyBorder="1" applyAlignment="1" applyProtection="1">
      <alignment vertical="top"/>
      <protection locked="0"/>
    </xf>
    <xf numFmtId="1" fontId="32" fillId="13" borderId="34" xfId="0" applyNumberFormat="1" applyFont="1" applyFill="1" applyBorder="1" applyAlignment="1" applyProtection="1">
      <alignment vertical="top"/>
      <protection locked="0"/>
    </xf>
    <xf numFmtId="1" fontId="40" fillId="13" borderId="34" xfId="0" applyNumberFormat="1" applyFont="1" applyFill="1" applyBorder="1" applyAlignment="1" applyProtection="1">
      <alignment vertical="top"/>
    </xf>
    <xf numFmtId="1" fontId="0" fillId="13" borderId="34" xfId="0" applyNumberFormat="1" applyFill="1" applyBorder="1" applyProtection="1"/>
    <xf numFmtId="4" fontId="52" fillId="14" borderId="4" xfId="0" applyNumberFormat="1" applyFont="1" applyFill="1" applyBorder="1" applyAlignment="1" applyProtection="1">
      <alignment horizontal="right" vertical="top"/>
    </xf>
    <xf numFmtId="4" fontId="49" fillId="13" borderId="57" xfId="0" applyNumberFormat="1" applyFont="1" applyFill="1" applyBorder="1" applyAlignment="1" applyProtection="1">
      <alignment horizontal="center" vertical="center"/>
      <protection locked="0"/>
    </xf>
    <xf numFmtId="4" fontId="52" fillId="13" borderId="57" xfId="0" applyNumberFormat="1" applyFont="1" applyFill="1" applyBorder="1" applyAlignment="1" applyProtection="1">
      <alignment horizontal="center" vertical="top"/>
    </xf>
    <xf numFmtId="4" fontId="55" fillId="13" borderId="57" xfId="0" applyNumberFormat="1" applyFont="1" applyFill="1" applyBorder="1" applyAlignment="1" applyProtection="1">
      <alignment horizontal="center" vertical="top"/>
    </xf>
    <xf numFmtId="4" fontId="52" fillId="13" borderId="34" xfId="0" applyNumberFormat="1" applyFont="1" applyFill="1" applyBorder="1" applyAlignment="1" applyProtection="1">
      <alignment horizontal="center" vertical="top"/>
      <protection locked="0"/>
    </xf>
    <xf numFmtId="4" fontId="56" fillId="13" borderId="57" xfId="0" applyNumberFormat="1" applyFont="1" applyFill="1" applyBorder="1" applyAlignment="1" applyProtection="1">
      <alignment horizontal="center" vertical="top"/>
    </xf>
    <xf numFmtId="4" fontId="52" fillId="13" borderId="71" xfId="0" applyNumberFormat="1" applyFont="1" applyFill="1" applyBorder="1" applyAlignment="1" applyProtection="1">
      <alignment horizontal="center" vertical="top"/>
    </xf>
    <xf numFmtId="4" fontId="4" fillId="13" borderId="57" xfId="0" applyNumberFormat="1" applyFont="1" applyFill="1" applyBorder="1" applyAlignment="1" applyProtection="1">
      <alignment horizontal="center" vertical="center"/>
      <protection locked="0"/>
    </xf>
    <xf numFmtId="4" fontId="46" fillId="13" borderId="57" xfId="0" applyNumberFormat="1" applyFont="1" applyFill="1" applyBorder="1" applyAlignment="1" applyProtection="1">
      <alignment horizontal="center" vertical="center"/>
      <protection locked="0"/>
    </xf>
    <xf numFmtId="4" fontId="54" fillId="13" borderId="58" xfId="0" applyNumberFormat="1" applyFont="1" applyFill="1" applyBorder="1" applyAlignment="1" applyProtection="1">
      <alignment horizontal="center" vertical="top"/>
    </xf>
    <xf numFmtId="4" fontId="48" fillId="13" borderId="57" xfId="0" applyNumberFormat="1" applyFont="1" applyFill="1" applyBorder="1" applyAlignment="1" applyProtection="1">
      <alignment horizontal="center" vertical="center"/>
      <protection locked="0"/>
    </xf>
    <xf numFmtId="4" fontId="48" fillId="13" borderId="57" xfId="0" applyNumberFormat="1" applyFont="1" applyFill="1" applyBorder="1" applyAlignment="1" applyProtection="1">
      <alignment horizontal="center" vertical="top"/>
    </xf>
    <xf numFmtId="4" fontId="63" fillId="13" borderId="57" xfId="0" applyNumberFormat="1" applyFont="1" applyFill="1" applyBorder="1" applyAlignment="1" applyProtection="1">
      <alignment horizontal="center" vertical="top"/>
    </xf>
    <xf numFmtId="4" fontId="48" fillId="13" borderId="57" xfId="0" applyNumberFormat="1" applyFont="1" applyFill="1" applyBorder="1" applyAlignment="1" applyProtection="1">
      <alignment horizontal="center" vertical="center"/>
    </xf>
    <xf numFmtId="4" fontId="63" fillId="13" borderId="57" xfId="0" applyNumberFormat="1" applyFont="1" applyFill="1" applyBorder="1" applyAlignment="1" applyProtection="1">
      <alignment horizontal="center" vertical="center"/>
    </xf>
    <xf numFmtId="4" fontId="57" fillId="13" borderId="57" xfId="0" applyNumberFormat="1" applyFont="1" applyFill="1" applyBorder="1" applyAlignment="1" applyProtection="1">
      <alignment horizontal="center" vertical="top"/>
    </xf>
    <xf numFmtId="4" fontId="58" fillId="13" borderId="57" xfId="0" applyNumberFormat="1" applyFont="1" applyFill="1" applyBorder="1" applyAlignment="1" applyProtection="1">
      <alignment horizontal="center" vertical="top"/>
    </xf>
    <xf numFmtId="4" fontId="59" fillId="13" borderId="57" xfId="0" applyNumberFormat="1" applyFont="1" applyFill="1" applyBorder="1" applyAlignment="1" applyProtection="1">
      <alignment horizontal="center" vertical="top"/>
    </xf>
    <xf numFmtId="4" fontId="57" fillId="13" borderId="57" xfId="0" applyNumberFormat="1" applyFont="1" applyFill="1" applyBorder="1" applyAlignment="1" applyProtection="1">
      <alignment horizontal="center" vertical="center"/>
    </xf>
    <xf numFmtId="4" fontId="60" fillId="13" borderId="57" xfId="0" applyNumberFormat="1" applyFont="1" applyFill="1" applyBorder="1" applyAlignment="1" applyProtection="1">
      <alignment horizontal="center" vertical="center"/>
    </xf>
    <xf numFmtId="4" fontId="58" fillId="13" borderId="57" xfId="0" applyNumberFormat="1" applyFont="1" applyFill="1" applyBorder="1" applyAlignment="1" applyProtection="1">
      <alignment horizontal="center" vertical="center"/>
    </xf>
    <xf numFmtId="4" fontId="61" fillId="13" borderId="34" xfId="0" applyNumberFormat="1" applyFont="1" applyFill="1" applyBorder="1" applyAlignment="1" applyProtection="1">
      <alignment horizontal="center" vertical="center"/>
      <protection locked="0"/>
    </xf>
    <xf numFmtId="4" fontId="61" fillId="13" borderId="57" xfId="0" applyNumberFormat="1" applyFont="1" applyFill="1" applyBorder="1" applyAlignment="1" applyProtection="1">
      <alignment horizontal="center" vertical="center"/>
    </xf>
    <xf numFmtId="4" fontId="59" fillId="13" borderId="57" xfId="0" applyNumberFormat="1" applyFont="1" applyFill="1" applyBorder="1" applyAlignment="1" applyProtection="1">
      <alignment horizontal="center" vertical="center"/>
    </xf>
    <xf numFmtId="4" fontId="54" fillId="13" borderId="34" xfId="0" applyNumberFormat="1" applyFont="1" applyFill="1" applyBorder="1" applyAlignment="1" applyProtection="1">
      <alignment horizontal="center" vertical="center"/>
      <protection locked="0"/>
    </xf>
    <xf numFmtId="4" fontId="62" fillId="13" borderId="57" xfId="0" applyNumberFormat="1" applyFont="1" applyFill="1" applyBorder="1" applyAlignment="1" applyProtection="1">
      <alignment horizontal="center" vertical="center"/>
    </xf>
    <xf numFmtId="4" fontId="50" fillId="13" borderId="57" xfId="0" applyNumberFormat="1" applyFont="1" applyFill="1" applyBorder="1" applyAlignment="1" applyProtection="1">
      <alignment horizontal="center" vertical="center"/>
      <protection locked="0"/>
    </xf>
    <xf numFmtId="4" fontId="49" fillId="13" borderId="57" xfId="0" applyNumberFormat="1" applyFont="1" applyFill="1" applyBorder="1" applyAlignment="1" applyProtection="1">
      <alignment horizontal="center" vertical="center"/>
    </xf>
    <xf numFmtId="0" fontId="4" fillId="13" borderId="57" xfId="0" applyFont="1" applyFill="1" applyBorder="1" applyAlignment="1" applyProtection="1">
      <alignment horizontal="center" vertical="center" wrapText="1"/>
    </xf>
    <xf numFmtId="0" fontId="38" fillId="13" borderId="59" xfId="0" applyFont="1" applyFill="1" applyBorder="1" applyAlignment="1" applyProtection="1">
      <alignment horizontal="left" vertical="center" wrapText="1"/>
    </xf>
    <xf numFmtId="4" fontId="51" fillId="13" borderId="34" xfId="0" applyNumberFormat="1" applyFont="1" applyFill="1" applyBorder="1" applyAlignment="1" applyProtection="1">
      <alignment horizontal="center" vertical="center"/>
      <protection locked="0"/>
    </xf>
    <xf numFmtId="4" fontId="64" fillId="13" borderId="57" xfId="0" applyNumberFormat="1" applyFont="1" applyFill="1" applyBorder="1" applyAlignment="1" applyProtection="1">
      <alignment horizontal="center" vertical="center"/>
    </xf>
    <xf numFmtId="0" fontId="4" fillId="13" borderId="57" xfId="0" applyFont="1" applyFill="1" applyBorder="1" applyAlignment="1" applyProtection="1">
      <alignment horizontal="center" vertical="center"/>
    </xf>
    <xf numFmtId="0" fontId="38" fillId="13" borderId="57" xfId="0" applyFont="1" applyFill="1" applyBorder="1" applyAlignment="1" applyProtection="1">
      <alignment horizontal="left" vertical="top"/>
    </xf>
    <xf numFmtId="0" fontId="20" fillId="13" borderId="57" xfId="0" applyFont="1" applyFill="1" applyBorder="1" applyAlignment="1" applyProtection="1">
      <alignment horizontal="left" vertical="top"/>
    </xf>
    <xf numFmtId="0" fontId="4" fillId="13" borderId="57" xfId="0" applyFont="1" applyFill="1" applyBorder="1" applyAlignment="1" applyProtection="1">
      <alignment horizontal="left" vertical="top"/>
    </xf>
    <xf numFmtId="4" fontId="48" fillId="13" borderId="0" xfId="0" applyNumberFormat="1" applyFont="1" applyFill="1" applyBorder="1" applyAlignment="1" applyProtection="1">
      <alignment horizontal="center" vertical="center"/>
      <protection locked="0"/>
    </xf>
    <xf numFmtId="4" fontId="48" fillId="13" borderId="34" xfId="0" applyNumberFormat="1" applyFont="1" applyFill="1" applyBorder="1" applyAlignment="1" applyProtection="1">
      <alignment horizontal="center" vertical="center"/>
      <protection locked="0"/>
    </xf>
    <xf numFmtId="4" fontId="49" fillId="13" borderId="34" xfId="0" applyNumberFormat="1" applyFont="1" applyFill="1" applyBorder="1" applyAlignment="1" applyProtection="1">
      <alignment horizontal="center" vertical="center"/>
      <protection locked="0"/>
    </xf>
    <xf numFmtId="4" fontId="48" fillId="13" borderId="34" xfId="0" applyNumberFormat="1" applyFont="1" applyFill="1" applyBorder="1" applyAlignment="1" applyProtection="1">
      <alignment horizontal="center" vertical="center"/>
    </xf>
    <xf numFmtId="4" fontId="52" fillId="13" borderId="68" xfId="0" applyNumberFormat="1" applyFont="1" applyFill="1" applyBorder="1" applyAlignment="1" applyProtection="1">
      <alignment horizontal="center" vertical="center"/>
      <protection locked="0"/>
    </xf>
    <xf numFmtId="4" fontId="54" fillId="13" borderId="68" xfId="0" applyNumberFormat="1" applyFont="1" applyFill="1" applyBorder="1" applyAlignment="1" applyProtection="1">
      <alignment horizontal="center" vertical="center"/>
    </xf>
  </cellXfs>
  <cellStyles count="4">
    <cellStyle name="Обычный" xfId="0" builtinId="0"/>
    <cellStyle name="Обычный 2" xfId="1"/>
    <cellStyle name="Обычный_Лист1" xfId="3"/>
    <cellStyle name="Обычный_Лист7 (2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3;&#1054;&#1047;%20&#1085;&#1072;%202016%20&#1075;&#1086;&#1076;/&#1052;&#1040;&#1050;&#1045;&#1058;/&#1052;&#1072;&#1082;&#1077;&#1090;%20&#1087;&#1086;&#1089;&#1077;&#1083;&#1077;&#1085;&#1080;&#1081;%20%2029.05.15%203%20&#1074;&#1072;&#1088;&#1080;&#1072;&#1085;&#1090;%20&#1087;&#1086;%20&#1079;&#1072;&#1084;&#1077;&#1095;%20&#1087;&#1086;%20&#1089;&#1086;&#1094;%2003.08.2015%20&#10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3-1 (свод) 2014"/>
      <sheetName val="3-1 (свод) 2015"/>
      <sheetName val="3-1 (свод) 2016"/>
      <sheetName val="3-1 (свод) 2017"/>
      <sheetName val="3-1 (свод) 2018"/>
      <sheetName val="3-1 (свод) 2019"/>
      <sheetName val="3-1 (свод) 2020"/>
      <sheetName val="8 (свод) 2014"/>
      <sheetName val="8 (свод) 2015 "/>
      <sheetName val="8 (свод) 2016 (1)"/>
      <sheetName val="8 (свод) 2016 (2)"/>
      <sheetName val="8 (свод) 2017 (1)"/>
      <sheetName val="8 (свод) 2017 (2)"/>
      <sheetName val="8 (свод) 2018 (1)"/>
      <sheetName val="8 (свод) 2018 (2)"/>
      <sheetName val="8 (свод) 2019 (1)"/>
      <sheetName val="8 (свод) 2019 (2)"/>
      <sheetName val="8 (свод) 2020 (1)"/>
      <sheetName val="8 (свод) 2020 (2)"/>
      <sheetName val="3-1 (МО)"/>
      <sheetName val="6 (МО)"/>
      <sheetName val="8 (МО)"/>
      <sheetName val="3-1 (адм центр)"/>
      <sheetName val="6 (адм центр)"/>
      <sheetName val="8 (адм центр)"/>
      <sheetName val="3-1 (2)"/>
      <sheetName val="6 (2)"/>
      <sheetName val="8 (2)"/>
      <sheetName val="3-1 (3)"/>
      <sheetName val="6 (3)"/>
      <sheetName val="8 (3)"/>
      <sheetName val="3-1 (4)"/>
      <sheetName val="6 (4)"/>
      <sheetName val="8 (4)"/>
      <sheetName val="3-1 (5)"/>
      <sheetName val="6 (5)"/>
      <sheetName val="8 (5)"/>
      <sheetName val="3-1 (6)"/>
      <sheetName val="6 (6)"/>
      <sheetName val="8 (6)"/>
      <sheetName val="3-1 (7)"/>
      <sheetName val="6 (7)"/>
      <sheetName val="8 (7)"/>
      <sheetName val="3-1 (8)"/>
      <sheetName val="6 (8)"/>
      <sheetName val="8 (8)"/>
      <sheetName val="3-1 (9)"/>
      <sheetName val="6 (9)"/>
      <sheetName val="8 (9)"/>
      <sheetName val="3-1 (10)"/>
      <sheetName val="6 (10)"/>
      <sheetName val="8 (10)"/>
      <sheetName val="3-1 (11)"/>
      <sheetName val="6 (11)"/>
      <sheetName val="8 (11)"/>
      <sheetName val="3-1 (12)"/>
      <sheetName val="6 (12)"/>
      <sheetName val="8 (12)"/>
      <sheetName val="3-1 (13)"/>
      <sheetName val="6 (13)"/>
      <sheetName val="8 (13)"/>
      <sheetName val="3-1 (14)"/>
      <sheetName val="6 (14)"/>
      <sheetName val="8 (14)"/>
      <sheetName val="3-1 (15)"/>
      <sheetName val="6 (15)"/>
      <sheetName val="8 (15)"/>
      <sheetName val="3-1 (16)"/>
      <sheetName val="6 (16)"/>
      <sheetName val="8 (16)"/>
      <sheetName val="3-1 (17)"/>
      <sheetName val="6 (17)"/>
      <sheetName val="8 (17)"/>
      <sheetName val="3-1 (18)"/>
      <sheetName val="6 (18)"/>
      <sheetName val="8 (18)"/>
      <sheetName val="3-1 (19)"/>
      <sheetName val="6 (19)"/>
      <sheetName val="8 (19)"/>
      <sheetName val="3-1 (20)"/>
      <sheetName val="6 (20)"/>
      <sheetName val="8 (20)"/>
      <sheetName val="3-1 (21)"/>
      <sheetName val="6 (21)"/>
      <sheetName val="8 (21)"/>
      <sheetName val="3-1 (22)"/>
      <sheetName val="6 (22)"/>
      <sheetName val="8 (22)"/>
      <sheetName val="3-1 (23)"/>
      <sheetName val="6 (23)"/>
      <sheetName val="8 (23)"/>
      <sheetName val="3-1 (24)"/>
      <sheetName val="6 (24)"/>
      <sheetName val="8 (24)"/>
      <sheetName val="3-1 (25)"/>
      <sheetName val="6 (25)"/>
      <sheetName val="8 (25)"/>
      <sheetName val="3-1 (26)"/>
      <sheetName val="6 (26)"/>
      <sheetName val="8 (26)"/>
      <sheetName val="3-1 (27)"/>
      <sheetName val="6 (27)"/>
      <sheetName val="8 (27)"/>
      <sheetName val="3-1 (28)"/>
      <sheetName val="6 (28)"/>
      <sheetName val="8 (28)"/>
      <sheetName val="3-1 (29)"/>
      <sheetName val="6 (29)"/>
      <sheetName val="8 (29)"/>
      <sheetName val="3-1 (30)"/>
      <sheetName val="6 (30)"/>
      <sheetName val="8 (30)"/>
      <sheetName val="3-1 (31)"/>
      <sheetName val="6 (31)"/>
      <sheetName val="8 (3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>
        <row r="7">
          <cell r="D7">
            <v>1186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37">
          <cell r="E37">
            <v>1</v>
          </cell>
          <cell r="F37">
            <v>1</v>
          </cell>
          <cell r="H37">
            <v>1</v>
          </cell>
          <cell r="I37">
            <v>1</v>
          </cell>
        </row>
        <row r="61">
          <cell r="F61">
            <v>36</v>
          </cell>
          <cell r="H61">
            <v>36</v>
          </cell>
          <cell r="I61">
            <v>36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88">
          <cell r="E88">
            <v>1</v>
          </cell>
          <cell r="F88">
            <v>1</v>
          </cell>
          <cell r="H88">
            <v>1</v>
          </cell>
          <cell r="I88">
            <v>1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</row>
      </sheetData>
      <sheetData sheetId="33" refreshError="1">
        <row r="17">
          <cell r="D17">
            <v>32557.7</v>
          </cell>
        </row>
        <row r="23">
          <cell r="E23">
            <v>0</v>
          </cell>
          <cell r="F23">
            <v>0</v>
          </cell>
          <cell r="H23">
            <v>0</v>
          </cell>
          <cell r="I23">
            <v>0</v>
          </cell>
        </row>
        <row r="24">
          <cell r="E24">
            <v>0</v>
          </cell>
          <cell r="F24">
            <v>0</v>
          </cell>
          <cell r="H24">
            <v>0</v>
          </cell>
          <cell r="I24">
            <v>0</v>
          </cell>
        </row>
        <row r="26">
          <cell r="E26">
            <v>0</v>
          </cell>
          <cell r="F26">
            <v>0</v>
          </cell>
          <cell r="H26">
            <v>0</v>
          </cell>
          <cell r="I26">
            <v>0</v>
          </cell>
        </row>
        <row r="37">
          <cell r="E37">
            <v>17152</v>
          </cell>
          <cell r="F37">
            <v>18575.615999999998</v>
          </cell>
          <cell r="H37">
            <v>20358.875135999999</v>
          </cell>
          <cell r="I37">
            <v>20790.831104000001</v>
          </cell>
        </row>
        <row r="41">
          <cell r="E41">
            <v>0</v>
          </cell>
          <cell r="F41">
            <v>0</v>
          </cell>
          <cell r="H41">
            <v>0</v>
          </cell>
          <cell r="I41">
            <v>0</v>
          </cell>
        </row>
        <row r="45">
          <cell r="E45">
            <v>0</v>
          </cell>
          <cell r="F45">
            <v>0</v>
          </cell>
          <cell r="H45">
            <v>0</v>
          </cell>
          <cell r="I45">
            <v>0</v>
          </cell>
        </row>
        <row r="46">
          <cell r="E46">
            <v>0</v>
          </cell>
          <cell r="F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  <cell r="F47">
            <v>0</v>
          </cell>
          <cell r="H47">
            <v>0</v>
          </cell>
          <cell r="I47">
            <v>0</v>
          </cell>
        </row>
        <row r="48">
          <cell r="E48">
            <v>0</v>
          </cell>
          <cell r="F48">
            <v>0</v>
          </cell>
          <cell r="H48">
            <v>0</v>
          </cell>
          <cell r="I48">
            <v>0</v>
          </cell>
        </row>
        <row r="50">
          <cell r="E50">
            <v>0</v>
          </cell>
          <cell r="F50">
            <v>0</v>
          </cell>
          <cell r="H50">
            <v>0</v>
          </cell>
          <cell r="I50">
            <v>0</v>
          </cell>
        </row>
        <row r="61">
          <cell r="F61">
            <v>48032.237682000006</v>
          </cell>
          <cell r="H61">
            <v>54276.428580660002</v>
          </cell>
          <cell r="I61">
            <v>55488.022511921998</v>
          </cell>
        </row>
        <row r="63">
          <cell r="E63">
            <v>0</v>
          </cell>
          <cell r="F63">
            <v>0</v>
          </cell>
          <cell r="H63">
            <v>0</v>
          </cell>
          <cell r="I63">
            <v>0</v>
          </cell>
        </row>
        <row r="64">
          <cell r="E64">
            <v>0</v>
          </cell>
          <cell r="F64">
            <v>0</v>
          </cell>
          <cell r="H64">
            <v>0</v>
          </cell>
          <cell r="I64">
            <v>0</v>
          </cell>
        </row>
        <row r="70">
          <cell r="E70">
            <v>0</v>
          </cell>
          <cell r="F70">
            <v>0</v>
          </cell>
          <cell r="H70">
            <v>0</v>
          </cell>
          <cell r="I70">
            <v>0</v>
          </cell>
        </row>
        <row r="75">
          <cell r="E75">
            <v>0</v>
          </cell>
          <cell r="F75">
            <v>0</v>
          </cell>
          <cell r="H75">
            <v>0</v>
          </cell>
          <cell r="I75">
            <v>0</v>
          </cell>
        </row>
        <row r="77">
          <cell r="E77">
            <v>0</v>
          </cell>
          <cell r="F77">
            <v>0</v>
          </cell>
          <cell r="H77">
            <v>0</v>
          </cell>
          <cell r="I77">
            <v>0</v>
          </cell>
        </row>
        <row r="78">
          <cell r="E78">
            <v>0</v>
          </cell>
          <cell r="F78">
            <v>0</v>
          </cell>
          <cell r="H78">
            <v>0</v>
          </cell>
          <cell r="I78">
            <v>0</v>
          </cell>
        </row>
        <row r="82">
          <cell r="E82">
            <v>0</v>
          </cell>
          <cell r="F82">
            <v>0</v>
          </cell>
          <cell r="H82">
            <v>0</v>
          </cell>
          <cell r="I82">
            <v>0</v>
          </cell>
        </row>
        <row r="88">
          <cell r="E88">
            <v>68091.100000000006</v>
          </cell>
          <cell r="F88">
            <v>70814.744000000006</v>
          </cell>
          <cell r="H88">
            <v>73293.260039999994</v>
          </cell>
          <cell r="I88">
            <v>75070.165385600019</v>
          </cell>
        </row>
        <row r="89">
          <cell r="E89">
            <v>0</v>
          </cell>
          <cell r="F89">
            <v>0</v>
          </cell>
          <cell r="H89">
            <v>0</v>
          </cell>
          <cell r="I89">
            <v>0</v>
          </cell>
        </row>
        <row r="91">
          <cell r="E91">
            <v>0</v>
          </cell>
          <cell r="F91">
            <v>0</v>
          </cell>
          <cell r="H91">
            <v>0</v>
          </cell>
          <cell r="I91">
            <v>0</v>
          </cell>
        </row>
        <row r="94">
          <cell r="E94">
            <v>0</v>
          </cell>
          <cell r="F94">
            <v>0</v>
          </cell>
          <cell r="H94">
            <v>0</v>
          </cell>
          <cell r="I94">
            <v>0</v>
          </cell>
        </row>
        <row r="96">
          <cell r="E96">
            <v>0</v>
          </cell>
          <cell r="F96">
            <v>0</v>
          </cell>
          <cell r="H96">
            <v>0</v>
          </cell>
          <cell r="I96">
            <v>0</v>
          </cell>
        </row>
        <row r="97">
          <cell r="E97">
            <v>0</v>
          </cell>
          <cell r="F97">
            <v>0</v>
          </cell>
          <cell r="H97">
            <v>0</v>
          </cell>
          <cell r="I97">
            <v>0</v>
          </cell>
        </row>
        <row r="99">
          <cell r="E99">
            <v>0</v>
          </cell>
          <cell r="F99">
            <v>0</v>
          </cell>
          <cell r="H99">
            <v>0</v>
          </cell>
          <cell r="I99">
            <v>0</v>
          </cell>
        </row>
        <row r="100">
          <cell r="E100">
            <v>0</v>
          </cell>
          <cell r="F100">
            <v>0</v>
          </cell>
          <cell r="H100">
            <v>0</v>
          </cell>
          <cell r="I100">
            <v>0</v>
          </cell>
        </row>
        <row r="109">
          <cell r="E109">
            <v>0</v>
          </cell>
          <cell r="F109">
            <v>0</v>
          </cell>
          <cell r="H109">
            <v>0</v>
          </cell>
          <cell r="I109">
            <v>0</v>
          </cell>
        </row>
        <row r="110">
          <cell r="E110">
            <v>0</v>
          </cell>
          <cell r="F110">
            <v>0</v>
          </cell>
          <cell r="H110">
            <v>0</v>
          </cell>
          <cell r="I110">
            <v>0</v>
          </cell>
        </row>
        <row r="112">
          <cell r="E112">
            <v>0</v>
          </cell>
          <cell r="F112">
            <v>0</v>
          </cell>
          <cell r="H112">
            <v>0</v>
          </cell>
          <cell r="I112">
            <v>0</v>
          </cell>
        </row>
        <row r="113">
          <cell r="E113">
            <v>0</v>
          </cell>
          <cell r="F113">
            <v>0</v>
          </cell>
          <cell r="H113">
            <v>0</v>
          </cell>
          <cell r="I113">
            <v>0</v>
          </cell>
        </row>
        <row r="114">
          <cell r="E114">
            <v>0</v>
          </cell>
          <cell r="F114">
            <v>0</v>
          </cell>
          <cell r="H114">
            <v>0</v>
          </cell>
          <cell r="I114">
            <v>0</v>
          </cell>
        </row>
        <row r="117">
          <cell r="E117">
            <v>0</v>
          </cell>
          <cell r="F117">
            <v>0</v>
          </cell>
          <cell r="H117">
            <v>0</v>
          </cell>
          <cell r="I117">
            <v>0</v>
          </cell>
        </row>
        <row r="121">
          <cell r="E121">
            <v>0</v>
          </cell>
          <cell r="F121">
            <v>0</v>
          </cell>
          <cell r="H121">
            <v>0</v>
          </cell>
          <cell r="I121">
            <v>0</v>
          </cell>
        </row>
        <row r="124">
          <cell r="E124">
            <v>0</v>
          </cell>
          <cell r="F124">
            <v>0</v>
          </cell>
          <cell r="H124">
            <v>0</v>
          </cell>
          <cell r="I124">
            <v>0</v>
          </cell>
        </row>
        <row r="125">
          <cell r="E125">
            <v>0</v>
          </cell>
          <cell r="F125">
            <v>0</v>
          </cell>
          <cell r="H125">
            <v>0</v>
          </cell>
          <cell r="I125">
            <v>0</v>
          </cell>
        </row>
        <row r="126">
          <cell r="E126">
            <v>0</v>
          </cell>
          <cell r="F126">
            <v>0</v>
          </cell>
          <cell r="H126">
            <v>0</v>
          </cell>
          <cell r="I126">
            <v>0</v>
          </cell>
        </row>
        <row r="127">
          <cell r="E127">
            <v>0</v>
          </cell>
          <cell r="F127">
            <v>0</v>
          </cell>
          <cell r="H127">
            <v>0</v>
          </cell>
          <cell r="I127">
            <v>0</v>
          </cell>
        </row>
        <row r="131">
          <cell r="E131">
            <v>0</v>
          </cell>
          <cell r="F131">
            <v>0</v>
          </cell>
          <cell r="H131">
            <v>0</v>
          </cell>
          <cell r="I131">
            <v>0</v>
          </cell>
        </row>
        <row r="133">
          <cell r="E133">
            <v>0</v>
          </cell>
          <cell r="F133">
            <v>0</v>
          </cell>
          <cell r="H133">
            <v>0</v>
          </cell>
          <cell r="I133">
            <v>0</v>
          </cell>
        </row>
        <row r="134">
          <cell r="E134">
            <v>0</v>
          </cell>
          <cell r="F134">
            <v>0</v>
          </cell>
          <cell r="H134">
            <v>0</v>
          </cell>
          <cell r="I134">
            <v>0</v>
          </cell>
        </row>
        <row r="135">
          <cell r="E135">
            <v>0</v>
          </cell>
          <cell r="F135">
            <v>0</v>
          </cell>
          <cell r="H135">
            <v>0</v>
          </cell>
          <cell r="I135">
            <v>0</v>
          </cell>
        </row>
        <row r="137">
          <cell r="E137">
            <v>0</v>
          </cell>
          <cell r="F137">
            <v>0</v>
          </cell>
          <cell r="H137">
            <v>0</v>
          </cell>
          <cell r="I137">
            <v>0</v>
          </cell>
        </row>
        <row r="138">
          <cell r="E138">
            <v>0</v>
          </cell>
          <cell r="F138">
            <v>0</v>
          </cell>
          <cell r="H138">
            <v>0</v>
          </cell>
          <cell r="I138">
            <v>0</v>
          </cell>
        </row>
      </sheetData>
      <sheetData sheetId="34" refreshError="1">
        <row r="7">
          <cell r="D7">
            <v>683288.97303999995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108"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</row>
        <row r="111"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2"/>
  <sheetViews>
    <sheetView zoomScaleNormal="100" workbookViewId="0">
      <pane ySplit="10" topLeftCell="A77" activePane="bottomLeft" state="frozen"/>
      <selection pane="bottomLeft" activeCell="A2" sqref="A2:K112"/>
    </sheetView>
  </sheetViews>
  <sheetFormatPr defaultRowHeight="12.75"/>
  <cols>
    <col min="1" max="1" width="4" style="3" customWidth="1"/>
    <col min="2" max="2" width="59.140625" style="2" customWidth="1"/>
    <col min="3" max="4" width="11.7109375" style="3" customWidth="1"/>
    <col min="5" max="5" width="13" style="3" customWidth="1"/>
    <col min="6" max="11" width="10.7109375" style="3" customWidth="1"/>
    <col min="12" max="19" width="10.7109375" style="3" hidden="1" customWidth="1"/>
    <col min="20" max="29" width="8.85546875" style="3" customWidth="1"/>
    <col min="30" max="260" width="9.140625" style="3"/>
    <col min="261" max="261" width="4" style="3" customWidth="1"/>
    <col min="262" max="262" width="59.140625" style="3" customWidth="1"/>
    <col min="263" max="265" width="11.7109375" style="3" customWidth="1"/>
    <col min="266" max="275" width="10.7109375" style="3" customWidth="1"/>
    <col min="276" max="285" width="8.85546875" style="3" customWidth="1"/>
    <col min="286" max="516" width="9.140625" style="3"/>
    <col min="517" max="517" width="4" style="3" customWidth="1"/>
    <col min="518" max="518" width="59.140625" style="3" customWidth="1"/>
    <col min="519" max="521" width="11.7109375" style="3" customWidth="1"/>
    <col min="522" max="531" width="10.7109375" style="3" customWidth="1"/>
    <col min="532" max="541" width="8.85546875" style="3" customWidth="1"/>
    <col min="542" max="772" width="9.140625" style="3"/>
    <col min="773" max="773" width="4" style="3" customWidth="1"/>
    <col min="774" max="774" width="59.140625" style="3" customWidth="1"/>
    <col min="775" max="777" width="11.7109375" style="3" customWidth="1"/>
    <col min="778" max="787" width="10.7109375" style="3" customWidth="1"/>
    <col min="788" max="797" width="8.85546875" style="3" customWidth="1"/>
    <col min="798" max="1028" width="9.140625" style="3"/>
    <col min="1029" max="1029" width="4" style="3" customWidth="1"/>
    <col min="1030" max="1030" width="59.140625" style="3" customWidth="1"/>
    <col min="1031" max="1033" width="11.7109375" style="3" customWidth="1"/>
    <col min="1034" max="1043" width="10.7109375" style="3" customWidth="1"/>
    <col min="1044" max="1053" width="8.85546875" style="3" customWidth="1"/>
    <col min="1054" max="1284" width="9.140625" style="3"/>
    <col min="1285" max="1285" width="4" style="3" customWidth="1"/>
    <col min="1286" max="1286" width="59.140625" style="3" customWidth="1"/>
    <col min="1287" max="1289" width="11.7109375" style="3" customWidth="1"/>
    <col min="1290" max="1299" width="10.7109375" style="3" customWidth="1"/>
    <col min="1300" max="1309" width="8.85546875" style="3" customWidth="1"/>
    <col min="1310" max="1540" width="9.140625" style="3"/>
    <col min="1541" max="1541" width="4" style="3" customWidth="1"/>
    <col min="1542" max="1542" width="59.140625" style="3" customWidth="1"/>
    <col min="1543" max="1545" width="11.7109375" style="3" customWidth="1"/>
    <col min="1546" max="1555" width="10.7109375" style="3" customWidth="1"/>
    <col min="1556" max="1565" width="8.85546875" style="3" customWidth="1"/>
    <col min="1566" max="1796" width="9.140625" style="3"/>
    <col min="1797" max="1797" width="4" style="3" customWidth="1"/>
    <col min="1798" max="1798" width="59.140625" style="3" customWidth="1"/>
    <col min="1799" max="1801" width="11.7109375" style="3" customWidth="1"/>
    <col min="1802" max="1811" width="10.7109375" style="3" customWidth="1"/>
    <col min="1812" max="1821" width="8.85546875" style="3" customWidth="1"/>
    <col min="1822" max="2052" width="9.140625" style="3"/>
    <col min="2053" max="2053" width="4" style="3" customWidth="1"/>
    <col min="2054" max="2054" width="59.140625" style="3" customWidth="1"/>
    <col min="2055" max="2057" width="11.7109375" style="3" customWidth="1"/>
    <col min="2058" max="2067" width="10.7109375" style="3" customWidth="1"/>
    <col min="2068" max="2077" width="8.85546875" style="3" customWidth="1"/>
    <col min="2078" max="2308" width="9.140625" style="3"/>
    <col min="2309" max="2309" width="4" style="3" customWidth="1"/>
    <col min="2310" max="2310" width="59.140625" style="3" customWidth="1"/>
    <col min="2311" max="2313" width="11.7109375" style="3" customWidth="1"/>
    <col min="2314" max="2323" width="10.7109375" style="3" customWidth="1"/>
    <col min="2324" max="2333" width="8.85546875" style="3" customWidth="1"/>
    <col min="2334" max="2564" width="9.140625" style="3"/>
    <col min="2565" max="2565" width="4" style="3" customWidth="1"/>
    <col min="2566" max="2566" width="59.140625" style="3" customWidth="1"/>
    <col min="2567" max="2569" width="11.7109375" style="3" customWidth="1"/>
    <col min="2570" max="2579" width="10.7109375" style="3" customWidth="1"/>
    <col min="2580" max="2589" width="8.85546875" style="3" customWidth="1"/>
    <col min="2590" max="2820" width="9.140625" style="3"/>
    <col min="2821" max="2821" width="4" style="3" customWidth="1"/>
    <col min="2822" max="2822" width="59.140625" style="3" customWidth="1"/>
    <col min="2823" max="2825" width="11.7109375" style="3" customWidth="1"/>
    <col min="2826" max="2835" width="10.7109375" style="3" customWidth="1"/>
    <col min="2836" max="2845" width="8.85546875" style="3" customWidth="1"/>
    <col min="2846" max="3076" width="9.140625" style="3"/>
    <col min="3077" max="3077" width="4" style="3" customWidth="1"/>
    <col min="3078" max="3078" width="59.140625" style="3" customWidth="1"/>
    <col min="3079" max="3081" width="11.7109375" style="3" customWidth="1"/>
    <col min="3082" max="3091" width="10.7109375" style="3" customWidth="1"/>
    <col min="3092" max="3101" width="8.85546875" style="3" customWidth="1"/>
    <col min="3102" max="3332" width="9.140625" style="3"/>
    <col min="3333" max="3333" width="4" style="3" customWidth="1"/>
    <col min="3334" max="3334" width="59.140625" style="3" customWidth="1"/>
    <col min="3335" max="3337" width="11.7109375" style="3" customWidth="1"/>
    <col min="3338" max="3347" width="10.7109375" style="3" customWidth="1"/>
    <col min="3348" max="3357" width="8.85546875" style="3" customWidth="1"/>
    <col min="3358" max="3588" width="9.140625" style="3"/>
    <col min="3589" max="3589" width="4" style="3" customWidth="1"/>
    <col min="3590" max="3590" width="59.140625" style="3" customWidth="1"/>
    <col min="3591" max="3593" width="11.7109375" style="3" customWidth="1"/>
    <col min="3594" max="3603" width="10.7109375" style="3" customWidth="1"/>
    <col min="3604" max="3613" width="8.85546875" style="3" customWidth="1"/>
    <col min="3614" max="3844" width="9.140625" style="3"/>
    <col min="3845" max="3845" width="4" style="3" customWidth="1"/>
    <col min="3846" max="3846" width="59.140625" style="3" customWidth="1"/>
    <col min="3847" max="3849" width="11.7109375" style="3" customWidth="1"/>
    <col min="3850" max="3859" width="10.7109375" style="3" customWidth="1"/>
    <col min="3860" max="3869" width="8.85546875" style="3" customWidth="1"/>
    <col min="3870" max="4100" width="9.140625" style="3"/>
    <col min="4101" max="4101" width="4" style="3" customWidth="1"/>
    <col min="4102" max="4102" width="59.140625" style="3" customWidth="1"/>
    <col min="4103" max="4105" width="11.7109375" style="3" customWidth="1"/>
    <col min="4106" max="4115" width="10.7109375" style="3" customWidth="1"/>
    <col min="4116" max="4125" width="8.85546875" style="3" customWidth="1"/>
    <col min="4126" max="4356" width="9.140625" style="3"/>
    <col min="4357" max="4357" width="4" style="3" customWidth="1"/>
    <col min="4358" max="4358" width="59.140625" style="3" customWidth="1"/>
    <col min="4359" max="4361" width="11.7109375" style="3" customWidth="1"/>
    <col min="4362" max="4371" width="10.7109375" style="3" customWidth="1"/>
    <col min="4372" max="4381" width="8.85546875" style="3" customWidth="1"/>
    <col min="4382" max="4612" width="9.140625" style="3"/>
    <col min="4613" max="4613" width="4" style="3" customWidth="1"/>
    <col min="4614" max="4614" width="59.140625" style="3" customWidth="1"/>
    <col min="4615" max="4617" width="11.7109375" style="3" customWidth="1"/>
    <col min="4618" max="4627" width="10.7109375" style="3" customWidth="1"/>
    <col min="4628" max="4637" width="8.85546875" style="3" customWidth="1"/>
    <col min="4638" max="4868" width="9.140625" style="3"/>
    <col min="4869" max="4869" width="4" style="3" customWidth="1"/>
    <col min="4870" max="4870" width="59.140625" style="3" customWidth="1"/>
    <col min="4871" max="4873" width="11.7109375" style="3" customWidth="1"/>
    <col min="4874" max="4883" width="10.7109375" style="3" customWidth="1"/>
    <col min="4884" max="4893" width="8.85546875" style="3" customWidth="1"/>
    <col min="4894" max="5124" width="9.140625" style="3"/>
    <col min="5125" max="5125" width="4" style="3" customWidth="1"/>
    <col min="5126" max="5126" width="59.140625" style="3" customWidth="1"/>
    <col min="5127" max="5129" width="11.7109375" style="3" customWidth="1"/>
    <col min="5130" max="5139" width="10.7109375" style="3" customWidth="1"/>
    <col min="5140" max="5149" width="8.85546875" style="3" customWidth="1"/>
    <col min="5150" max="5380" width="9.140625" style="3"/>
    <col min="5381" max="5381" width="4" style="3" customWidth="1"/>
    <col min="5382" max="5382" width="59.140625" style="3" customWidth="1"/>
    <col min="5383" max="5385" width="11.7109375" style="3" customWidth="1"/>
    <col min="5386" max="5395" width="10.7109375" style="3" customWidth="1"/>
    <col min="5396" max="5405" width="8.85546875" style="3" customWidth="1"/>
    <col min="5406" max="5636" width="9.140625" style="3"/>
    <col min="5637" max="5637" width="4" style="3" customWidth="1"/>
    <col min="5638" max="5638" width="59.140625" style="3" customWidth="1"/>
    <col min="5639" max="5641" width="11.7109375" style="3" customWidth="1"/>
    <col min="5642" max="5651" width="10.7109375" style="3" customWidth="1"/>
    <col min="5652" max="5661" width="8.85546875" style="3" customWidth="1"/>
    <col min="5662" max="5892" width="9.140625" style="3"/>
    <col min="5893" max="5893" width="4" style="3" customWidth="1"/>
    <col min="5894" max="5894" width="59.140625" style="3" customWidth="1"/>
    <col min="5895" max="5897" width="11.7109375" style="3" customWidth="1"/>
    <col min="5898" max="5907" width="10.7109375" style="3" customWidth="1"/>
    <col min="5908" max="5917" width="8.85546875" style="3" customWidth="1"/>
    <col min="5918" max="6148" width="9.140625" style="3"/>
    <col min="6149" max="6149" width="4" style="3" customWidth="1"/>
    <col min="6150" max="6150" width="59.140625" style="3" customWidth="1"/>
    <col min="6151" max="6153" width="11.7109375" style="3" customWidth="1"/>
    <col min="6154" max="6163" width="10.7109375" style="3" customWidth="1"/>
    <col min="6164" max="6173" width="8.85546875" style="3" customWidth="1"/>
    <col min="6174" max="6404" width="9.140625" style="3"/>
    <col min="6405" max="6405" width="4" style="3" customWidth="1"/>
    <col min="6406" max="6406" width="59.140625" style="3" customWidth="1"/>
    <col min="6407" max="6409" width="11.7109375" style="3" customWidth="1"/>
    <col min="6410" max="6419" width="10.7109375" style="3" customWidth="1"/>
    <col min="6420" max="6429" width="8.85546875" style="3" customWidth="1"/>
    <col min="6430" max="6660" width="9.140625" style="3"/>
    <col min="6661" max="6661" width="4" style="3" customWidth="1"/>
    <col min="6662" max="6662" width="59.140625" style="3" customWidth="1"/>
    <col min="6663" max="6665" width="11.7109375" style="3" customWidth="1"/>
    <col min="6666" max="6675" width="10.7109375" style="3" customWidth="1"/>
    <col min="6676" max="6685" width="8.85546875" style="3" customWidth="1"/>
    <col min="6686" max="6916" width="9.140625" style="3"/>
    <col min="6917" max="6917" width="4" style="3" customWidth="1"/>
    <col min="6918" max="6918" width="59.140625" style="3" customWidth="1"/>
    <col min="6919" max="6921" width="11.7109375" style="3" customWidth="1"/>
    <col min="6922" max="6931" width="10.7109375" style="3" customWidth="1"/>
    <col min="6932" max="6941" width="8.85546875" style="3" customWidth="1"/>
    <col min="6942" max="7172" width="9.140625" style="3"/>
    <col min="7173" max="7173" width="4" style="3" customWidth="1"/>
    <col min="7174" max="7174" width="59.140625" style="3" customWidth="1"/>
    <col min="7175" max="7177" width="11.7109375" style="3" customWidth="1"/>
    <col min="7178" max="7187" width="10.7109375" style="3" customWidth="1"/>
    <col min="7188" max="7197" width="8.85546875" style="3" customWidth="1"/>
    <col min="7198" max="7428" width="9.140625" style="3"/>
    <col min="7429" max="7429" width="4" style="3" customWidth="1"/>
    <col min="7430" max="7430" width="59.140625" style="3" customWidth="1"/>
    <col min="7431" max="7433" width="11.7109375" style="3" customWidth="1"/>
    <col min="7434" max="7443" width="10.7109375" style="3" customWidth="1"/>
    <col min="7444" max="7453" width="8.85546875" style="3" customWidth="1"/>
    <col min="7454" max="7684" width="9.140625" style="3"/>
    <col min="7685" max="7685" width="4" style="3" customWidth="1"/>
    <col min="7686" max="7686" width="59.140625" style="3" customWidth="1"/>
    <col min="7687" max="7689" width="11.7109375" style="3" customWidth="1"/>
    <col min="7690" max="7699" width="10.7109375" style="3" customWidth="1"/>
    <col min="7700" max="7709" width="8.85546875" style="3" customWidth="1"/>
    <col min="7710" max="7940" width="9.140625" style="3"/>
    <col min="7941" max="7941" width="4" style="3" customWidth="1"/>
    <col min="7942" max="7942" width="59.140625" style="3" customWidth="1"/>
    <col min="7943" max="7945" width="11.7109375" style="3" customWidth="1"/>
    <col min="7946" max="7955" width="10.7109375" style="3" customWidth="1"/>
    <col min="7956" max="7965" width="8.85546875" style="3" customWidth="1"/>
    <col min="7966" max="8196" width="9.140625" style="3"/>
    <col min="8197" max="8197" width="4" style="3" customWidth="1"/>
    <col min="8198" max="8198" width="59.140625" style="3" customWidth="1"/>
    <col min="8199" max="8201" width="11.7109375" style="3" customWidth="1"/>
    <col min="8202" max="8211" width="10.7109375" style="3" customWidth="1"/>
    <col min="8212" max="8221" width="8.85546875" style="3" customWidth="1"/>
    <col min="8222" max="8452" width="9.140625" style="3"/>
    <col min="8453" max="8453" width="4" style="3" customWidth="1"/>
    <col min="8454" max="8454" width="59.140625" style="3" customWidth="1"/>
    <col min="8455" max="8457" width="11.7109375" style="3" customWidth="1"/>
    <col min="8458" max="8467" width="10.7109375" style="3" customWidth="1"/>
    <col min="8468" max="8477" width="8.85546875" style="3" customWidth="1"/>
    <col min="8478" max="8708" width="9.140625" style="3"/>
    <col min="8709" max="8709" width="4" style="3" customWidth="1"/>
    <col min="8710" max="8710" width="59.140625" style="3" customWidth="1"/>
    <col min="8711" max="8713" width="11.7109375" style="3" customWidth="1"/>
    <col min="8714" max="8723" width="10.7109375" style="3" customWidth="1"/>
    <col min="8724" max="8733" width="8.85546875" style="3" customWidth="1"/>
    <col min="8734" max="8964" width="9.140625" style="3"/>
    <col min="8965" max="8965" width="4" style="3" customWidth="1"/>
    <col min="8966" max="8966" width="59.140625" style="3" customWidth="1"/>
    <col min="8967" max="8969" width="11.7109375" style="3" customWidth="1"/>
    <col min="8970" max="8979" width="10.7109375" style="3" customWidth="1"/>
    <col min="8980" max="8989" width="8.85546875" style="3" customWidth="1"/>
    <col min="8990" max="9220" width="9.140625" style="3"/>
    <col min="9221" max="9221" width="4" style="3" customWidth="1"/>
    <col min="9222" max="9222" width="59.140625" style="3" customWidth="1"/>
    <col min="9223" max="9225" width="11.7109375" style="3" customWidth="1"/>
    <col min="9226" max="9235" width="10.7109375" style="3" customWidth="1"/>
    <col min="9236" max="9245" width="8.85546875" style="3" customWidth="1"/>
    <col min="9246" max="9476" width="9.140625" style="3"/>
    <col min="9477" max="9477" width="4" style="3" customWidth="1"/>
    <col min="9478" max="9478" width="59.140625" style="3" customWidth="1"/>
    <col min="9479" max="9481" width="11.7109375" style="3" customWidth="1"/>
    <col min="9482" max="9491" width="10.7109375" style="3" customWidth="1"/>
    <col min="9492" max="9501" width="8.85546875" style="3" customWidth="1"/>
    <col min="9502" max="9732" width="9.140625" style="3"/>
    <col min="9733" max="9733" width="4" style="3" customWidth="1"/>
    <col min="9734" max="9734" width="59.140625" style="3" customWidth="1"/>
    <col min="9735" max="9737" width="11.7109375" style="3" customWidth="1"/>
    <col min="9738" max="9747" width="10.7109375" style="3" customWidth="1"/>
    <col min="9748" max="9757" width="8.85546875" style="3" customWidth="1"/>
    <col min="9758" max="9988" width="9.140625" style="3"/>
    <col min="9989" max="9989" width="4" style="3" customWidth="1"/>
    <col min="9990" max="9990" width="59.140625" style="3" customWidth="1"/>
    <col min="9991" max="9993" width="11.7109375" style="3" customWidth="1"/>
    <col min="9994" max="10003" width="10.7109375" style="3" customWidth="1"/>
    <col min="10004" max="10013" width="8.85546875" style="3" customWidth="1"/>
    <col min="10014" max="10244" width="9.140625" style="3"/>
    <col min="10245" max="10245" width="4" style="3" customWidth="1"/>
    <col min="10246" max="10246" width="59.140625" style="3" customWidth="1"/>
    <col min="10247" max="10249" width="11.7109375" style="3" customWidth="1"/>
    <col min="10250" max="10259" width="10.7109375" style="3" customWidth="1"/>
    <col min="10260" max="10269" width="8.85546875" style="3" customWidth="1"/>
    <col min="10270" max="10500" width="9.140625" style="3"/>
    <col min="10501" max="10501" width="4" style="3" customWidth="1"/>
    <col min="10502" max="10502" width="59.140625" style="3" customWidth="1"/>
    <col min="10503" max="10505" width="11.7109375" style="3" customWidth="1"/>
    <col min="10506" max="10515" width="10.7109375" style="3" customWidth="1"/>
    <col min="10516" max="10525" width="8.85546875" style="3" customWidth="1"/>
    <col min="10526" max="10756" width="9.140625" style="3"/>
    <col min="10757" max="10757" width="4" style="3" customWidth="1"/>
    <col min="10758" max="10758" width="59.140625" style="3" customWidth="1"/>
    <col min="10759" max="10761" width="11.7109375" style="3" customWidth="1"/>
    <col min="10762" max="10771" width="10.7109375" style="3" customWidth="1"/>
    <col min="10772" max="10781" width="8.85546875" style="3" customWidth="1"/>
    <col min="10782" max="11012" width="9.140625" style="3"/>
    <col min="11013" max="11013" width="4" style="3" customWidth="1"/>
    <col min="11014" max="11014" width="59.140625" style="3" customWidth="1"/>
    <col min="11015" max="11017" width="11.7109375" style="3" customWidth="1"/>
    <col min="11018" max="11027" width="10.7109375" style="3" customWidth="1"/>
    <col min="11028" max="11037" width="8.85546875" style="3" customWidth="1"/>
    <col min="11038" max="11268" width="9.140625" style="3"/>
    <col min="11269" max="11269" width="4" style="3" customWidth="1"/>
    <col min="11270" max="11270" width="59.140625" style="3" customWidth="1"/>
    <col min="11271" max="11273" width="11.7109375" style="3" customWidth="1"/>
    <col min="11274" max="11283" width="10.7109375" style="3" customWidth="1"/>
    <col min="11284" max="11293" width="8.85546875" style="3" customWidth="1"/>
    <col min="11294" max="11524" width="9.140625" style="3"/>
    <col min="11525" max="11525" width="4" style="3" customWidth="1"/>
    <col min="11526" max="11526" width="59.140625" style="3" customWidth="1"/>
    <col min="11527" max="11529" width="11.7109375" style="3" customWidth="1"/>
    <col min="11530" max="11539" width="10.7109375" style="3" customWidth="1"/>
    <col min="11540" max="11549" width="8.85546875" style="3" customWidth="1"/>
    <col min="11550" max="11780" width="9.140625" style="3"/>
    <col min="11781" max="11781" width="4" style="3" customWidth="1"/>
    <col min="11782" max="11782" width="59.140625" style="3" customWidth="1"/>
    <col min="11783" max="11785" width="11.7109375" style="3" customWidth="1"/>
    <col min="11786" max="11795" width="10.7109375" style="3" customWidth="1"/>
    <col min="11796" max="11805" width="8.85546875" style="3" customWidth="1"/>
    <col min="11806" max="12036" width="9.140625" style="3"/>
    <col min="12037" max="12037" width="4" style="3" customWidth="1"/>
    <col min="12038" max="12038" width="59.140625" style="3" customWidth="1"/>
    <col min="12039" max="12041" width="11.7109375" style="3" customWidth="1"/>
    <col min="12042" max="12051" width="10.7109375" style="3" customWidth="1"/>
    <col min="12052" max="12061" width="8.85546875" style="3" customWidth="1"/>
    <col min="12062" max="12292" width="9.140625" style="3"/>
    <col min="12293" max="12293" width="4" style="3" customWidth="1"/>
    <col min="12294" max="12294" width="59.140625" style="3" customWidth="1"/>
    <col min="12295" max="12297" width="11.7109375" style="3" customWidth="1"/>
    <col min="12298" max="12307" width="10.7109375" style="3" customWidth="1"/>
    <col min="12308" max="12317" width="8.85546875" style="3" customWidth="1"/>
    <col min="12318" max="12548" width="9.140625" style="3"/>
    <col min="12549" max="12549" width="4" style="3" customWidth="1"/>
    <col min="12550" max="12550" width="59.140625" style="3" customWidth="1"/>
    <col min="12551" max="12553" width="11.7109375" style="3" customWidth="1"/>
    <col min="12554" max="12563" width="10.7109375" style="3" customWidth="1"/>
    <col min="12564" max="12573" width="8.85546875" style="3" customWidth="1"/>
    <col min="12574" max="12804" width="9.140625" style="3"/>
    <col min="12805" max="12805" width="4" style="3" customWidth="1"/>
    <col min="12806" max="12806" width="59.140625" style="3" customWidth="1"/>
    <col min="12807" max="12809" width="11.7109375" style="3" customWidth="1"/>
    <col min="12810" max="12819" width="10.7109375" style="3" customWidth="1"/>
    <col min="12820" max="12829" width="8.85546875" style="3" customWidth="1"/>
    <col min="12830" max="13060" width="9.140625" style="3"/>
    <col min="13061" max="13061" width="4" style="3" customWidth="1"/>
    <col min="13062" max="13062" width="59.140625" style="3" customWidth="1"/>
    <col min="13063" max="13065" width="11.7109375" style="3" customWidth="1"/>
    <col min="13066" max="13075" width="10.7109375" style="3" customWidth="1"/>
    <col min="13076" max="13085" width="8.85546875" style="3" customWidth="1"/>
    <col min="13086" max="13316" width="9.140625" style="3"/>
    <col min="13317" max="13317" width="4" style="3" customWidth="1"/>
    <col min="13318" max="13318" width="59.140625" style="3" customWidth="1"/>
    <col min="13319" max="13321" width="11.7109375" style="3" customWidth="1"/>
    <col min="13322" max="13331" width="10.7109375" style="3" customWidth="1"/>
    <col min="13332" max="13341" width="8.85546875" style="3" customWidth="1"/>
    <col min="13342" max="13572" width="9.140625" style="3"/>
    <col min="13573" max="13573" width="4" style="3" customWidth="1"/>
    <col min="13574" max="13574" width="59.140625" style="3" customWidth="1"/>
    <col min="13575" max="13577" width="11.7109375" style="3" customWidth="1"/>
    <col min="13578" max="13587" width="10.7109375" style="3" customWidth="1"/>
    <col min="13588" max="13597" width="8.85546875" style="3" customWidth="1"/>
    <col min="13598" max="13828" width="9.140625" style="3"/>
    <col min="13829" max="13829" width="4" style="3" customWidth="1"/>
    <col min="13830" max="13830" width="59.140625" style="3" customWidth="1"/>
    <col min="13831" max="13833" width="11.7109375" style="3" customWidth="1"/>
    <col min="13834" max="13843" width="10.7109375" style="3" customWidth="1"/>
    <col min="13844" max="13853" width="8.85546875" style="3" customWidth="1"/>
    <col min="13854" max="14084" width="9.140625" style="3"/>
    <col min="14085" max="14085" width="4" style="3" customWidth="1"/>
    <col min="14086" max="14086" width="59.140625" style="3" customWidth="1"/>
    <col min="14087" max="14089" width="11.7109375" style="3" customWidth="1"/>
    <col min="14090" max="14099" width="10.7109375" style="3" customWidth="1"/>
    <col min="14100" max="14109" width="8.85546875" style="3" customWidth="1"/>
    <col min="14110" max="14340" width="9.140625" style="3"/>
    <col min="14341" max="14341" width="4" style="3" customWidth="1"/>
    <col min="14342" max="14342" width="59.140625" style="3" customWidth="1"/>
    <col min="14343" max="14345" width="11.7109375" style="3" customWidth="1"/>
    <col min="14346" max="14355" width="10.7109375" style="3" customWidth="1"/>
    <col min="14356" max="14365" width="8.85546875" style="3" customWidth="1"/>
    <col min="14366" max="14596" width="9.140625" style="3"/>
    <col min="14597" max="14597" width="4" style="3" customWidth="1"/>
    <col min="14598" max="14598" width="59.140625" style="3" customWidth="1"/>
    <col min="14599" max="14601" width="11.7109375" style="3" customWidth="1"/>
    <col min="14602" max="14611" width="10.7109375" style="3" customWidth="1"/>
    <col min="14612" max="14621" width="8.85546875" style="3" customWidth="1"/>
    <col min="14622" max="14852" width="9.140625" style="3"/>
    <col min="14853" max="14853" width="4" style="3" customWidth="1"/>
    <col min="14854" max="14854" width="59.140625" style="3" customWidth="1"/>
    <col min="14855" max="14857" width="11.7109375" style="3" customWidth="1"/>
    <col min="14858" max="14867" width="10.7109375" style="3" customWidth="1"/>
    <col min="14868" max="14877" width="8.85546875" style="3" customWidth="1"/>
    <col min="14878" max="15108" width="9.140625" style="3"/>
    <col min="15109" max="15109" width="4" style="3" customWidth="1"/>
    <col min="15110" max="15110" width="59.140625" style="3" customWidth="1"/>
    <col min="15111" max="15113" width="11.7109375" style="3" customWidth="1"/>
    <col min="15114" max="15123" width="10.7109375" style="3" customWidth="1"/>
    <col min="15124" max="15133" width="8.85546875" style="3" customWidth="1"/>
    <col min="15134" max="15364" width="9.140625" style="3"/>
    <col min="15365" max="15365" width="4" style="3" customWidth="1"/>
    <col min="15366" max="15366" width="59.140625" style="3" customWidth="1"/>
    <col min="15367" max="15369" width="11.7109375" style="3" customWidth="1"/>
    <col min="15370" max="15379" width="10.7109375" style="3" customWidth="1"/>
    <col min="15380" max="15389" width="8.85546875" style="3" customWidth="1"/>
    <col min="15390" max="15620" width="9.140625" style="3"/>
    <col min="15621" max="15621" width="4" style="3" customWidth="1"/>
    <col min="15622" max="15622" width="59.140625" style="3" customWidth="1"/>
    <col min="15623" max="15625" width="11.7109375" style="3" customWidth="1"/>
    <col min="15626" max="15635" width="10.7109375" style="3" customWidth="1"/>
    <col min="15636" max="15645" width="8.85546875" style="3" customWidth="1"/>
    <col min="15646" max="15876" width="9.140625" style="3"/>
    <col min="15877" max="15877" width="4" style="3" customWidth="1"/>
    <col min="15878" max="15878" width="59.140625" style="3" customWidth="1"/>
    <col min="15879" max="15881" width="11.7109375" style="3" customWidth="1"/>
    <col min="15882" max="15891" width="10.7109375" style="3" customWidth="1"/>
    <col min="15892" max="15901" width="8.85546875" style="3" customWidth="1"/>
    <col min="15902" max="16132" width="9.140625" style="3"/>
    <col min="16133" max="16133" width="4" style="3" customWidth="1"/>
    <col min="16134" max="16134" width="59.140625" style="3" customWidth="1"/>
    <col min="16135" max="16137" width="11.7109375" style="3" customWidth="1"/>
    <col min="16138" max="16147" width="10.7109375" style="3" customWidth="1"/>
    <col min="16148" max="16157" width="8.85546875" style="3" customWidth="1"/>
    <col min="16158" max="16384" width="9.140625" style="3"/>
  </cols>
  <sheetData>
    <row r="1" spans="1:29" ht="17.25" customHeight="1">
      <c r="A1" s="1" t="s">
        <v>0</v>
      </c>
    </row>
    <row r="2" spans="1:29" ht="18.75">
      <c r="A2" s="4" t="s">
        <v>1</v>
      </c>
      <c r="C2" s="5"/>
      <c r="D2" s="6"/>
      <c r="E2" s="5"/>
      <c r="F2" s="6"/>
      <c r="G2" s="3" t="s">
        <v>109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spans="1:29" ht="18.75">
      <c r="A3" s="4"/>
      <c r="C3" s="5"/>
      <c r="D3" s="6"/>
      <c r="E3" s="5"/>
      <c r="F3" s="6"/>
      <c r="G3" s="74" t="s">
        <v>110</v>
      </c>
      <c r="I3" s="7"/>
      <c r="J3" s="7"/>
      <c r="K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spans="1:29" ht="18.75">
      <c r="A4" s="4"/>
      <c r="C4" s="5"/>
      <c r="D4" s="6"/>
      <c r="E4" s="5"/>
      <c r="F4" s="6"/>
      <c r="G4" s="74" t="s">
        <v>527</v>
      </c>
      <c r="I4" s="7"/>
      <c r="J4" s="7"/>
      <c r="K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spans="1:29" ht="18.75" hidden="1">
      <c r="A5" s="4"/>
      <c r="C5" s="5"/>
      <c r="D5" s="6"/>
      <c r="E5" s="5"/>
      <c r="F5" s="6"/>
      <c r="G5" s="5"/>
      <c r="H5" s="5"/>
      <c r="K5" s="74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spans="1:29" ht="20.25" customHeight="1">
      <c r="A6" s="8"/>
      <c r="B6" s="295" t="s">
        <v>2</v>
      </c>
      <c r="C6" s="295"/>
      <c r="D6" s="295"/>
      <c r="E6" s="295"/>
      <c r="F6" s="295"/>
      <c r="G6" s="295"/>
      <c r="H6" s="9"/>
      <c r="I6" s="9"/>
      <c r="J6" s="288"/>
      <c r="K6" s="288"/>
      <c r="L6" s="288"/>
      <c r="M6" s="288"/>
      <c r="N6" s="9"/>
      <c r="O6" s="9"/>
      <c r="P6" s="10"/>
      <c r="Q6" s="7"/>
      <c r="R6" s="7"/>
      <c r="S6" s="11">
        <v>2005</v>
      </c>
      <c r="T6" s="7"/>
      <c r="U6" s="7"/>
      <c r="V6" s="7"/>
      <c r="W6" s="7"/>
      <c r="X6" s="7"/>
      <c r="Y6" s="7"/>
      <c r="Z6" s="7"/>
      <c r="AA6" s="7"/>
      <c r="AB6" s="7"/>
      <c r="AC6" s="7"/>
    </row>
    <row r="7" spans="1:29" ht="15" customHeight="1" thickBot="1">
      <c r="A7" s="8"/>
      <c r="B7" s="12" t="s">
        <v>3</v>
      </c>
      <c r="H7" s="13"/>
      <c r="I7" s="13"/>
      <c r="J7" s="289"/>
      <c r="K7" s="289"/>
      <c r="L7" s="289"/>
      <c r="M7" s="289"/>
      <c r="N7" s="14"/>
      <c r="O7" s="14"/>
      <c r="P7" s="296" t="s">
        <v>4</v>
      </c>
      <c r="Q7" s="296"/>
      <c r="R7" s="7"/>
      <c r="S7" s="11"/>
      <c r="T7" s="7"/>
      <c r="U7" s="7"/>
      <c r="V7" s="7"/>
      <c r="W7" s="7"/>
      <c r="X7" s="7"/>
      <c r="Y7" s="7"/>
      <c r="Z7" s="7"/>
      <c r="AA7" s="7"/>
      <c r="AB7" s="7"/>
      <c r="AC7" s="7"/>
    </row>
    <row r="8" spans="1:29" ht="18.75">
      <c r="A8" s="297" t="s">
        <v>5</v>
      </c>
      <c r="B8" s="299"/>
      <c r="C8" s="301" t="s">
        <v>6</v>
      </c>
      <c r="D8" s="15">
        <v>2017</v>
      </c>
      <c r="E8" s="15">
        <v>2018</v>
      </c>
      <c r="F8" s="293">
        <v>2019</v>
      </c>
      <c r="G8" s="294"/>
      <c r="H8" s="293">
        <v>2020</v>
      </c>
      <c r="I8" s="294"/>
      <c r="J8" s="293">
        <v>2021</v>
      </c>
      <c r="K8" s="294"/>
      <c r="L8" s="293">
        <v>2022</v>
      </c>
      <c r="M8" s="294"/>
      <c r="N8" s="293">
        <v>2023</v>
      </c>
      <c r="O8" s="294"/>
      <c r="P8" s="293">
        <v>2020</v>
      </c>
      <c r="Q8" s="294"/>
      <c r="R8" s="293">
        <v>2021</v>
      </c>
      <c r="S8" s="294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29" ht="24.75" thickBot="1">
      <c r="A9" s="298"/>
      <c r="B9" s="300"/>
      <c r="C9" s="302"/>
      <c r="D9" s="16" t="s">
        <v>7</v>
      </c>
      <c r="E9" s="17" t="s">
        <v>8</v>
      </c>
      <c r="F9" s="17" t="s">
        <v>9</v>
      </c>
      <c r="G9" s="18" t="s">
        <v>10</v>
      </c>
      <c r="H9" s="17" t="s">
        <v>9</v>
      </c>
      <c r="I9" s="18" t="s">
        <v>10</v>
      </c>
      <c r="J9" s="17" t="s">
        <v>9</v>
      </c>
      <c r="K9" s="18" t="s">
        <v>10</v>
      </c>
      <c r="L9" s="17" t="s">
        <v>9</v>
      </c>
      <c r="M9" s="18" t="s">
        <v>10</v>
      </c>
      <c r="N9" s="17" t="s">
        <v>9</v>
      </c>
      <c r="O9" s="18" t="s">
        <v>10</v>
      </c>
      <c r="P9" s="17" t="s">
        <v>9</v>
      </c>
      <c r="Q9" s="18" t="s">
        <v>10</v>
      </c>
      <c r="R9" s="17" t="s">
        <v>9</v>
      </c>
      <c r="S9" s="18" t="s">
        <v>10</v>
      </c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29" ht="9" customHeight="1" thickBot="1">
      <c r="A10" s="19"/>
      <c r="B10" s="20"/>
      <c r="C10" s="21"/>
      <c r="D10" s="22"/>
      <c r="E10" s="23"/>
      <c r="F10" s="23"/>
      <c r="G10" s="24"/>
      <c r="H10" s="23"/>
      <c r="I10" s="24"/>
      <c r="J10" s="23"/>
      <c r="K10" s="25"/>
      <c r="L10" s="23"/>
      <c r="M10" s="25"/>
      <c r="N10" s="23"/>
      <c r="O10" s="25"/>
      <c r="P10" s="23"/>
      <c r="Q10" s="25"/>
      <c r="R10" s="23"/>
      <c r="S10" s="25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29" ht="13.5" customHeight="1">
      <c r="A11" s="119">
        <v>1</v>
      </c>
      <c r="B11" s="120" t="s">
        <v>11</v>
      </c>
      <c r="C11" s="121" t="s">
        <v>12</v>
      </c>
      <c r="D11" s="122">
        <v>4356</v>
      </c>
      <c r="E11" s="122">
        <v>4356</v>
      </c>
      <c r="F11" s="122">
        <v>4356</v>
      </c>
      <c r="G11" s="123"/>
      <c r="H11" s="122">
        <v>4356</v>
      </c>
      <c r="I11" s="123"/>
      <c r="J11" s="122">
        <v>4356</v>
      </c>
      <c r="K11" s="123"/>
      <c r="L11" s="122">
        <v>4356</v>
      </c>
      <c r="M11" s="123"/>
      <c r="N11" s="122">
        <v>4356</v>
      </c>
      <c r="O11" s="123"/>
      <c r="P11" s="122">
        <v>4392</v>
      </c>
      <c r="Q11" s="123"/>
      <c r="R11" s="122">
        <v>4395</v>
      </c>
      <c r="S11" s="124"/>
      <c r="T11" s="7"/>
      <c r="U11" s="7"/>
      <c r="V11" s="7"/>
      <c r="W11" s="7"/>
      <c r="X11" s="7"/>
      <c r="Y11" s="7"/>
    </row>
    <row r="12" spans="1:29" ht="17.25" customHeight="1">
      <c r="A12" s="26">
        <v>2</v>
      </c>
      <c r="B12" s="27" t="s">
        <v>13</v>
      </c>
      <c r="C12" s="28" t="s">
        <v>12</v>
      </c>
      <c r="D12" s="94">
        <v>2165</v>
      </c>
      <c r="E12" s="94">
        <v>2165</v>
      </c>
      <c r="F12" s="94">
        <v>2165</v>
      </c>
      <c r="G12" s="95"/>
      <c r="H12" s="94">
        <v>2165</v>
      </c>
      <c r="I12" s="95"/>
      <c r="J12" s="94">
        <v>2165</v>
      </c>
      <c r="K12" s="95"/>
      <c r="L12" s="94">
        <v>2165</v>
      </c>
      <c r="M12" s="95"/>
      <c r="N12" s="94">
        <v>2165</v>
      </c>
      <c r="O12" s="95"/>
      <c r="P12" s="94">
        <v>2320</v>
      </c>
      <c r="Q12" s="95"/>
      <c r="R12" s="94">
        <v>2320</v>
      </c>
      <c r="S12" s="96"/>
      <c r="T12" s="7"/>
      <c r="U12" s="7"/>
      <c r="V12" s="7"/>
      <c r="W12" s="7"/>
      <c r="X12" s="7"/>
      <c r="Y12" s="7"/>
    </row>
    <row r="13" spans="1:29" ht="13.5" customHeight="1">
      <c r="A13" s="26">
        <v>3</v>
      </c>
      <c r="B13" s="27" t="s">
        <v>14</v>
      </c>
      <c r="C13" s="28" t="s">
        <v>12</v>
      </c>
      <c r="D13" s="94">
        <v>1333</v>
      </c>
      <c r="E13" s="94">
        <v>1333</v>
      </c>
      <c r="F13" s="94">
        <v>1333</v>
      </c>
      <c r="G13" s="95"/>
      <c r="H13" s="94">
        <v>1333</v>
      </c>
      <c r="I13" s="95"/>
      <c r="J13" s="94">
        <v>1333</v>
      </c>
      <c r="K13" s="95"/>
      <c r="L13" s="94">
        <v>1169</v>
      </c>
      <c r="M13" s="95"/>
      <c r="N13" s="94">
        <v>1169</v>
      </c>
      <c r="O13" s="95"/>
      <c r="P13" s="94">
        <v>2020</v>
      </c>
      <c r="Q13" s="95"/>
      <c r="R13" s="94">
        <v>2020</v>
      </c>
      <c r="S13" s="96"/>
      <c r="T13" s="7"/>
      <c r="U13" s="7"/>
      <c r="V13" s="7"/>
      <c r="W13" s="7"/>
      <c r="X13" s="7"/>
      <c r="Y13" s="7"/>
    </row>
    <row r="14" spans="1:29" ht="21.75" customHeight="1">
      <c r="A14" s="26">
        <v>4</v>
      </c>
      <c r="B14" s="27" t="s">
        <v>15</v>
      </c>
      <c r="C14" s="28" t="s">
        <v>16</v>
      </c>
      <c r="D14" s="85">
        <f>D13*100/D11</f>
        <v>30.601469237832873</v>
      </c>
      <c r="E14" s="85">
        <f t="shared" ref="E14:R14" si="0">E13*100/E11</f>
        <v>30.601469237832873</v>
      </c>
      <c r="F14" s="85">
        <f t="shared" si="0"/>
        <v>30.601469237832873</v>
      </c>
      <c r="G14" s="95"/>
      <c r="H14" s="85">
        <f>H13*100/H11</f>
        <v>30.601469237832873</v>
      </c>
      <c r="I14" s="95"/>
      <c r="J14" s="85">
        <f t="shared" ref="J14" si="1">J13*100/J11</f>
        <v>30.601469237832873</v>
      </c>
      <c r="K14" s="95"/>
      <c r="L14" s="85">
        <f t="shared" ref="L14" si="2">L13*100/L11</f>
        <v>26.836547291092746</v>
      </c>
      <c r="M14" s="95"/>
      <c r="N14" s="85">
        <f t="shared" si="0"/>
        <v>26.836547291092746</v>
      </c>
      <c r="O14" s="95"/>
      <c r="P14" s="85">
        <f t="shared" si="0"/>
        <v>45.992714025500909</v>
      </c>
      <c r="Q14" s="95"/>
      <c r="R14" s="85">
        <f t="shared" si="0"/>
        <v>45.961319681456203</v>
      </c>
      <c r="S14" s="96"/>
      <c r="T14" s="7"/>
    </row>
    <row r="15" spans="1:29" ht="15.75" customHeight="1">
      <c r="A15" s="26">
        <v>5</v>
      </c>
      <c r="B15" s="27" t="s">
        <v>17</v>
      </c>
      <c r="C15" s="28" t="s">
        <v>12</v>
      </c>
      <c r="D15" s="94">
        <v>1169</v>
      </c>
      <c r="E15" s="94">
        <v>1169</v>
      </c>
      <c r="F15" s="94">
        <v>1169</v>
      </c>
      <c r="G15" s="95"/>
      <c r="H15" s="94">
        <v>1169</v>
      </c>
      <c r="I15" s="95"/>
      <c r="J15" s="94">
        <v>1169</v>
      </c>
      <c r="K15" s="95"/>
      <c r="L15" s="94">
        <v>1187</v>
      </c>
      <c r="M15" s="95"/>
      <c r="N15" s="94">
        <v>1187</v>
      </c>
      <c r="O15" s="95"/>
      <c r="P15" s="94">
        <v>1157</v>
      </c>
      <c r="Q15" s="95"/>
      <c r="R15" s="94">
        <v>1159</v>
      </c>
      <c r="S15" s="96"/>
      <c r="T15" s="7"/>
      <c r="U15" s="74"/>
      <c r="W15" s="7"/>
      <c r="X15" s="7"/>
      <c r="Y15" s="7"/>
    </row>
    <row r="16" spans="1:29" ht="23.25" customHeight="1">
      <c r="A16" s="26">
        <v>6</v>
      </c>
      <c r="B16" s="27" t="s">
        <v>18</v>
      </c>
      <c r="C16" s="28" t="s">
        <v>12</v>
      </c>
      <c r="D16" s="94">
        <v>240</v>
      </c>
      <c r="E16" s="94">
        <v>240</v>
      </c>
      <c r="F16" s="94">
        <v>245</v>
      </c>
      <c r="G16" s="95"/>
      <c r="H16" s="94">
        <v>245</v>
      </c>
      <c r="I16" s="95"/>
      <c r="J16" s="94">
        <v>245</v>
      </c>
      <c r="K16" s="95"/>
      <c r="L16" s="94">
        <v>245</v>
      </c>
      <c r="M16" s="95"/>
      <c r="N16" s="94">
        <v>245</v>
      </c>
      <c r="O16" s="95"/>
      <c r="P16" s="94">
        <v>245</v>
      </c>
      <c r="Q16" s="95"/>
      <c r="R16" s="94">
        <v>245</v>
      </c>
      <c r="S16" s="96"/>
      <c r="T16" s="7"/>
      <c r="U16" s="74"/>
      <c r="V16" s="3" t="s">
        <v>109</v>
      </c>
    </row>
    <row r="17" spans="1:34" ht="15" customHeight="1">
      <c r="A17" s="26"/>
      <c r="B17" s="27" t="s">
        <v>111</v>
      </c>
      <c r="C17" s="28" t="s">
        <v>12</v>
      </c>
      <c r="D17" s="94">
        <v>76</v>
      </c>
      <c r="E17" s="94">
        <v>76</v>
      </c>
      <c r="F17" s="94">
        <v>76</v>
      </c>
      <c r="G17" s="95"/>
      <c r="H17" s="94">
        <v>76</v>
      </c>
      <c r="I17" s="95"/>
      <c r="J17" s="94">
        <v>76</v>
      </c>
      <c r="K17" s="95"/>
      <c r="L17" s="94">
        <v>58</v>
      </c>
      <c r="M17" s="95"/>
      <c r="N17" s="94">
        <v>58</v>
      </c>
      <c r="O17" s="95"/>
      <c r="P17" s="94">
        <v>60</v>
      </c>
      <c r="Q17" s="95"/>
      <c r="R17" s="94">
        <v>58</v>
      </c>
      <c r="S17" s="96"/>
      <c r="T17" s="7"/>
      <c r="U17" s="7"/>
      <c r="V17" s="74" t="s">
        <v>110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spans="1:34" ht="13.5" customHeight="1">
      <c r="A18" s="26"/>
      <c r="B18" s="3" t="s">
        <v>112</v>
      </c>
      <c r="C18" s="28" t="s">
        <v>12</v>
      </c>
      <c r="D18" s="97">
        <v>2165</v>
      </c>
      <c r="E18" s="98">
        <v>2165</v>
      </c>
      <c r="F18" s="99">
        <v>2165</v>
      </c>
      <c r="G18" s="95"/>
      <c r="H18" s="94">
        <v>2165</v>
      </c>
      <c r="I18" s="95"/>
      <c r="J18" s="94">
        <v>2165</v>
      </c>
      <c r="K18" s="95"/>
      <c r="L18" s="94">
        <v>2080</v>
      </c>
      <c r="M18" s="95"/>
      <c r="N18" s="94">
        <v>2080</v>
      </c>
      <c r="O18" s="95"/>
      <c r="P18" s="94">
        <v>2080</v>
      </c>
      <c r="Q18" s="95"/>
      <c r="R18" s="94">
        <v>2078</v>
      </c>
      <c r="S18" s="96"/>
      <c r="T18" s="7"/>
      <c r="U18" s="7"/>
      <c r="V18" s="74" t="s">
        <v>527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</row>
    <row r="19" spans="1:34" ht="22.5" customHeight="1">
      <c r="A19" s="26">
        <v>7</v>
      </c>
      <c r="B19" s="27" t="s">
        <v>19</v>
      </c>
      <c r="C19" s="28" t="s">
        <v>16</v>
      </c>
      <c r="D19" s="85">
        <f>D17/D18*100</f>
        <v>3.5103926096997689</v>
      </c>
      <c r="E19" s="85">
        <f>E17/E18*100</f>
        <v>3.5103926096997689</v>
      </c>
      <c r="F19" s="85">
        <f>F17/F18*100</f>
        <v>3.5103926096997689</v>
      </c>
      <c r="G19" s="95"/>
      <c r="H19" s="85">
        <f>H17/H18*100</f>
        <v>3.5103926096997689</v>
      </c>
      <c r="I19" s="95"/>
      <c r="J19" s="85">
        <f>J17/J18*100</f>
        <v>3.5103926096997689</v>
      </c>
      <c r="K19" s="95"/>
      <c r="L19" s="85">
        <f>L17/L18*100</f>
        <v>2.7884615384615388</v>
      </c>
      <c r="M19" s="95"/>
      <c r="N19" s="85">
        <f>N17/N18*100</f>
        <v>2.7884615384615388</v>
      </c>
      <c r="O19" s="95"/>
      <c r="P19" s="85">
        <f>P17/P18*100</f>
        <v>2.8846153846153846</v>
      </c>
      <c r="Q19" s="95"/>
      <c r="R19" s="85">
        <f>R17/R18*100</f>
        <v>2.7911453320500481</v>
      </c>
      <c r="S19" s="96"/>
      <c r="T19" s="7"/>
      <c r="U19" s="7"/>
      <c r="V19" s="7"/>
      <c r="W19" s="7"/>
      <c r="X19" s="7"/>
      <c r="Y19" s="7"/>
    </row>
    <row r="20" spans="1:34" ht="15" customHeight="1">
      <c r="A20" s="26"/>
      <c r="B20" s="27" t="s">
        <v>113</v>
      </c>
      <c r="C20" s="28" t="s">
        <v>12</v>
      </c>
      <c r="D20" s="85">
        <v>76</v>
      </c>
      <c r="E20" s="85">
        <v>76</v>
      </c>
      <c r="F20" s="85">
        <v>76</v>
      </c>
      <c r="G20" s="95"/>
      <c r="H20" s="85">
        <v>76</v>
      </c>
      <c r="I20" s="95"/>
      <c r="J20" s="85">
        <v>76</v>
      </c>
      <c r="K20" s="95"/>
      <c r="L20" s="85">
        <v>70</v>
      </c>
      <c r="M20" s="95"/>
      <c r="N20" s="85">
        <v>70</v>
      </c>
      <c r="O20" s="95"/>
      <c r="P20" s="85">
        <v>58</v>
      </c>
      <c r="Q20" s="95"/>
      <c r="R20" s="85">
        <v>56</v>
      </c>
      <c r="S20" s="96"/>
      <c r="T20" s="7"/>
      <c r="U20" s="7"/>
      <c r="V20" s="7"/>
      <c r="W20" s="7"/>
      <c r="X20" s="7"/>
      <c r="Y20" s="7"/>
    </row>
    <row r="21" spans="1:34" ht="19.5" customHeight="1">
      <c r="A21" s="26">
        <v>8</v>
      </c>
      <c r="B21" s="27" t="s">
        <v>20</v>
      </c>
      <c r="C21" s="28" t="s">
        <v>16</v>
      </c>
      <c r="D21" s="85">
        <f>D20/D18*100</f>
        <v>3.5103926096997689</v>
      </c>
      <c r="E21" s="85">
        <f>E20/E18*100</f>
        <v>3.5103926096997689</v>
      </c>
      <c r="F21" s="85">
        <f>F20/F18*100</f>
        <v>3.5103926096997689</v>
      </c>
      <c r="G21" s="95"/>
      <c r="H21" s="85">
        <f>H20/H18*100</f>
        <v>3.5103926096997689</v>
      </c>
      <c r="I21" s="95"/>
      <c r="J21" s="85">
        <f>J20/J18*100</f>
        <v>3.5103926096997689</v>
      </c>
      <c r="K21" s="95"/>
      <c r="L21" s="85">
        <f>L20/L18*100</f>
        <v>3.3653846153846154</v>
      </c>
      <c r="M21" s="95"/>
      <c r="N21" s="85">
        <f>N20/N18*100</f>
        <v>3.3653846153846154</v>
      </c>
      <c r="O21" s="95"/>
      <c r="P21" s="85">
        <f>P20/P18*100</f>
        <v>2.7884615384615388</v>
      </c>
      <c r="Q21" s="95"/>
      <c r="R21" s="85">
        <f>R20/R18*100</f>
        <v>2.6948989412897015</v>
      </c>
      <c r="S21" s="96"/>
      <c r="T21" s="7"/>
      <c r="U21" s="7"/>
      <c r="V21" s="7"/>
      <c r="W21" s="7"/>
      <c r="X21" s="7"/>
      <c r="Y21" s="7"/>
    </row>
    <row r="22" spans="1:34" ht="24.75" thickBot="1">
      <c r="A22" s="30">
        <v>9</v>
      </c>
      <c r="B22" s="31" t="s">
        <v>21</v>
      </c>
      <c r="C22" s="32" t="s">
        <v>22</v>
      </c>
      <c r="D22" s="327">
        <v>53586.239999999998</v>
      </c>
      <c r="E22" s="327">
        <v>56728.02</v>
      </c>
      <c r="F22" s="327">
        <v>61536.160000000003</v>
      </c>
      <c r="G22" s="327">
        <v>61995.05</v>
      </c>
      <c r="H22" s="327">
        <v>64672.73</v>
      </c>
      <c r="I22" s="327">
        <v>65433.32</v>
      </c>
      <c r="J22" s="327">
        <v>68066.2</v>
      </c>
      <c r="K22" s="327">
        <v>69212.73</v>
      </c>
      <c r="L22" s="100">
        <v>69212.73</v>
      </c>
      <c r="M22" s="100">
        <v>69212.73</v>
      </c>
      <c r="N22" s="100">
        <v>69212.73</v>
      </c>
      <c r="O22" s="100">
        <v>69212.73</v>
      </c>
      <c r="P22" s="100">
        <v>77459.02</v>
      </c>
      <c r="Q22" s="100">
        <v>79127.95</v>
      </c>
      <c r="R22" s="100">
        <v>84302.46</v>
      </c>
      <c r="S22" s="101">
        <v>86109.46</v>
      </c>
      <c r="T22" s="7"/>
      <c r="U22" s="7"/>
      <c r="V22" s="7"/>
      <c r="W22" s="7"/>
      <c r="X22" s="7"/>
      <c r="Y22" s="7"/>
    </row>
    <row r="23" spans="1:34" ht="14.25" customHeight="1" thickBot="1">
      <c r="A23" s="106">
        <v>10</v>
      </c>
      <c r="B23" s="107" t="s">
        <v>23</v>
      </c>
      <c r="C23" s="108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10"/>
      <c r="T23" s="7"/>
      <c r="U23" s="7"/>
      <c r="V23" s="7"/>
      <c r="W23" s="7"/>
      <c r="X23" s="7"/>
      <c r="Y23" s="7"/>
    </row>
    <row r="24" spans="1:34" ht="18.75" hidden="1" customHeight="1">
      <c r="A24" s="26"/>
      <c r="B24" s="33" t="s">
        <v>24</v>
      </c>
      <c r="C24" s="34" t="s">
        <v>25</v>
      </c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6"/>
      <c r="T24" s="7"/>
      <c r="U24" s="7"/>
      <c r="V24" s="7"/>
      <c r="W24" s="7"/>
      <c r="X24" s="7"/>
      <c r="Y24" s="7"/>
    </row>
    <row r="25" spans="1:34" ht="18.75" hidden="1" customHeight="1">
      <c r="A25" s="26"/>
      <c r="B25" s="33" t="s">
        <v>26</v>
      </c>
      <c r="C25" s="34" t="s">
        <v>25</v>
      </c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6"/>
      <c r="T25" s="7"/>
      <c r="U25" s="7"/>
      <c r="V25" s="7"/>
      <c r="W25" s="7"/>
      <c r="X25" s="7"/>
      <c r="Y25" s="7"/>
    </row>
    <row r="26" spans="1:34" ht="18.75" hidden="1" customHeight="1">
      <c r="A26" s="26"/>
      <c r="B26" s="33" t="s">
        <v>27</v>
      </c>
      <c r="C26" s="34" t="s">
        <v>28</v>
      </c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6"/>
      <c r="T26" s="7"/>
      <c r="U26" s="7"/>
      <c r="V26" s="7"/>
      <c r="W26" s="7"/>
      <c r="X26" s="7"/>
      <c r="Y26" s="7"/>
    </row>
    <row r="27" spans="1:34" ht="18.75" hidden="1" customHeight="1">
      <c r="A27" s="26"/>
      <c r="B27" s="33" t="s">
        <v>29</v>
      </c>
      <c r="C27" s="34" t="s">
        <v>28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6"/>
      <c r="T27" s="7"/>
      <c r="U27" s="7"/>
      <c r="V27" s="7"/>
      <c r="W27" s="7"/>
      <c r="X27" s="7"/>
      <c r="Y27" s="7"/>
    </row>
    <row r="28" spans="1:34" ht="24" hidden="1" customHeight="1">
      <c r="A28" s="26"/>
      <c r="B28" s="33" t="s">
        <v>30</v>
      </c>
      <c r="C28" s="34" t="s">
        <v>31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6"/>
      <c r="T28" s="7"/>
      <c r="U28" s="7"/>
      <c r="V28" s="7"/>
      <c r="W28" s="7"/>
      <c r="X28" s="7"/>
      <c r="Y28" s="7"/>
    </row>
    <row r="29" spans="1:34" ht="18.75" hidden="1" customHeight="1">
      <c r="A29" s="26"/>
      <c r="B29" s="33" t="s">
        <v>32</v>
      </c>
      <c r="C29" s="34" t="s">
        <v>33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6"/>
      <c r="T29" s="7"/>
      <c r="U29" s="7"/>
      <c r="V29" s="7"/>
      <c r="W29" s="7"/>
      <c r="X29" s="7"/>
      <c r="Y29" s="7"/>
    </row>
    <row r="30" spans="1:34" ht="18.75" hidden="1" customHeight="1">
      <c r="A30" s="26"/>
      <c r="B30" s="33" t="s">
        <v>34</v>
      </c>
      <c r="C30" s="34" t="s">
        <v>35</v>
      </c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6"/>
      <c r="T30" s="7"/>
      <c r="U30" s="7"/>
      <c r="V30" s="7"/>
      <c r="W30" s="7"/>
      <c r="X30" s="7"/>
      <c r="Y30" s="7"/>
    </row>
    <row r="31" spans="1:34" ht="24" hidden="1" customHeight="1">
      <c r="A31" s="26"/>
      <c r="B31" s="33" t="s">
        <v>36</v>
      </c>
      <c r="C31" s="34" t="s">
        <v>35</v>
      </c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6"/>
      <c r="T31" s="7"/>
      <c r="U31" s="7"/>
      <c r="V31" s="7"/>
      <c r="W31" s="7"/>
      <c r="X31" s="7"/>
      <c r="Y31" s="7"/>
    </row>
    <row r="32" spans="1:34" ht="18.75" hidden="1" customHeight="1">
      <c r="A32" s="26"/>
      <c r="B32" s="33" t="s">
        <v>37</v>
      </c>
      <c r="C32" s="34" t="s">
        <v>38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6"/>
      <c r="T32" s="7"/>
      <c r="U32" s="7"/>
      <c r="V32" s="7"/>
      <c r="W32" s="7"/>
      <c r="X32" s="7"/>
      <c r="Y32" s="7"/>
    </row>
    <row r="33" spans="1:25" ht="24" hidden="1" customHeight="1">
      <c r="A33" s="26"/>
      <c r="B33" s="33" t="s">
        <v>39</v>
      </c>
      <c r="C33" s="34" t="s">
        <v>33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6"/>
      <c r="T33" s="7"/>
      <c r="U33" s="7"/>
      <c r="V33" s="7"/>
      <c r="W33" s="7"/>
      <c r="X33" s="7"/>
      <c r="Y33" s="7"/>
    </row>
    <row r="34" spans="1:25" ht="24" hidden="1" customHeight="1">
      <c r="A34" s="26"/>
      <c r="B34" s="33" t="s">
        <v>39</v>
      </c>
      <c r="C34" s="34" t="s">
        <v>40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6"/>
      <c r="T34" s="7"/>
      <c r="U34" s="7"/>
      <c r="V34" s="7"/>
      <c r="W34" s="7"/>
      <c r="X34" s="7"/>
      <c r="Y34" s="7"/>
    </row>
    <row r="35" spans="1:25" ht="18.75" hidden="1" customHeight="1">
      <c r="A35" s="26"/>
      <c r="B35" s="33" t="s">
        <v>41</v>
      </c>
      <c r="C35" s="34" t="s">
        <v>42</v>
      </c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6"/>
      <c r="T35" s="7"/>
      <c r="U35" s="7"/>
      <c r="V35" s="7"/>
      <c r="W35" s="7"/>
      <c r="X35" s="7"/>
      <c r="Y35" s="7"/>
    </row>
    <row r="36" spans="1:25" ht="18.75" hidden="1" customHeight="1">
      <c r="A36" s="26"/>
      <c r="B36" s="33" t="s">
        <v>43</v>
      </c>
      <c r="C36" s="34" t="s">
        <v>42</v>
      </c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6"/>
      <c r="T36" s="7"/>
      <c r="U36" s="7"/>
      <c r="V36" s="7"/>
      <c r="W36" s="7"/>
      <c r="X36" s="7"/>
      <c r="Y36" s="7"/>
    </row>
    <row r="37" spans="1:25" ht="18.75" hidden="1" customHeight="1">
      <c r="A37" s="26"/>
      <c r="B37" s="33" t="s">
        <v>44</v>
      </c>
      <c r="C37" s="34" t="s">
        <v>42</v>
      </c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6"/>
      <c r="T37" s="7"/>
      <c r="U37" s="7"/>
      <c r="V37" s="7"/>
      <c r="W37" s="7"/>
      <c r="X37" s="7"/>
      <c r="Y37" s="7"/>
    </row>
    <row r="38" spans="1:25" ht="18.75" hidden="1" customHeight="1">
      <c r="A38" s="26"/>
      <c r="B38" s="33" t="s">
        <v>45</v>
      </c>
      <c r="C38" s="34" t="s">
        <v>46</v>
      </c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6"/>
      <c r="T38" s="7"/>
      <c r="U38" s="7"/>
      <c r="V38" s="7"/>
      <c r="W38" s="7"/>
      <c r="X38" s="7"/>
      <c r="Y38" s="7"/>
    </row>
    <row r="39" spans="1:25" ht="18.75" hidden="1" customHeight="1">
      <c r="A39" s="26"/>
      <c r="B39" s="33" t="s">
        <v>47</v>
      </c>
      <c r="C39" s="34" t="s">
        <v>48</v>
      </c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6"/>
      <c r="T39" s="7"/>
      <c r="U39" s="7"/>
      <c r="V39" s="7"/>
      <c r="W39" s="7"/>
      <c r="X39" s="7"/>
      <c r="Y39" s="7"/>
    </row>
    <row r="40" spans="1:25" ht="18.75" hidden="1" customHeight="1">
      <c r="A40" s="26"/>
      <c r="B40" s="33" t="s">
        <v>49</v>
      </c>
      <c r="C40" s="34" t="s">
        <v>48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6"/>
      <c r="T40" s="7"/>
      <c r="U40" s="7"/>
      <c r="V40" s="7"/>
      <c r="W40" s="7"/>
      <c r="X40" s="7"/>
      <c r="Y40" s="7"/>
    </row>
    <row r="41" spans="1:25" ht="18.75" hidden="1" customHeight="1">
      <c r="A41" s="26"/>
      <c r="B41" s="33" t="s">
        <v>50</v>
      </c>
      <c r="C41" s="34" t="s">
        <v>48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6"/>
      <c r="T41" s="7"/>
      <c r="U41" s="7"/>
      <c r="V41" s="7"/>
      <c r="W41" s="7"/>
      <c r="X41" s="7"/>
      <c r="Y41" s="7"/>
    </row>
    <row r="42" spans="1:25" ht="18.75" hidden="1" customHeight="1">
      <c r="A42" s="26"/>
      <c r="B42" s="33" t="s">
        <v>51</v>
      </c>
      <c r="C42" s="34" t="s">
        <v>48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6"/>
      <c r="T42" s="7"/>
      <c r="U42" s="7"/>
      <c r="V42" s="7"/>
      <c r="W42" s="7"/>
      <c r="X42" s="7"/>
      <c r="Y42" s="7"/>
    </row>
    <row r="43" spans="1:25" ht="24" hidden="1" customHeight="1">
      <c r="A43" s="26"/>
      <c r="B43" s="33" t="s">
        <v>52</v>
      </c>
      <c r="C43" s="34" t="s">
        <v>53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6"/>
      <c r="T43" s="7"/>
      <c r="U43" s="7"/>
      <c r="V43" s="7"/>
      <c r="W43" s="7"/>
      <c r="X43" s="7"/>
      <c r="Y43" s="7"/>
    </row>
    <row r="44" spans="1:25" ht="24" hidden="1" customHeight="1">
      <c r="A44" s="26"/>
      <c r="B44" s="33" t="s">
        <v>54</v>
      </c>
      <c r="C44" s="34" t="s">
        <v>53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6"/>
      <c r="T44" s="7"/>
      <c r="U44" s="7"/>
      <c r="V44" s="7"/>
      <c r="W44" s="7"/>
      <c r="X44" s="7"/>
      <c r="Y44" s="7"/>
    </row>
    <row r="45" spans="1:25" ht="18.75" hidden="1" customHeight="1">
      <c r="A45" s="26"/>
      <c r="B45" s="33" t="s">
        <v>55</v>
      </c>
      <c r="C45" s="34" t="s">
        <v>48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6"/>
      <c r="T45" s="7"/>
      <c r="U45" s="7"/>
      <c r="V45" s="7"/>
      <c r="W45" s="7"/>
      <c r="X45" s="7"/>
      <c r="Y45" s="7"/>
    </row>
    <row r="46" spans="1:25" ht="18.75" hidden="1" customHeight="1">
      <c r="A46" s="26"/>
      <c r="B46" s="33" t="s">
        <v>56</v>
      </c>
      <c r="C46" s="34" t="s">
        <v>48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6"/>
      <c r="T46" s="7"/>
      <c r="U46" s="7"/>
      <c r="V46" s="7"/>
      <c r="W46" s="7"/>
      <c r="X46" s="7"/>
      <c r="Y46" s="7"/>
    </row>
    <row r="47" spans="1:25" ht="15" customHeight="1">
      <c r="A47" s="26"/>
      <c r="B47" s="33" t="s">
        <v>57</v>
      </c>
      <c r="C47" s="92" t="s">
        <v>58</v>
      </c>
      <c r="D47" s="85">
        <v>2262.0700000000002</v>
      </c>
      <c r="E47" s="85">
        <v>2264.12</v>
      </c>
      <c r="F47" s="37">
        <v>2330.27</v>
      </c>
      <c r="G47" s="37">
        <v>2330.27</v>
      </c>
      <c r="H47" s="37">
        <v>2330.27</v>
      </c>
      <c r="I47" s="37">
        <v>2330.27</v>
      </c>
      <c r="J47" s="37">
        <v>2912.53</v>
      </c>
      <c r="K47" s="37">
        <v>2912.53</v>
      </c>
      <c r="L47" s="37">
        <v>2912.53</v>
      </c>
      <c r="M47" s="37">
        <v>2912.53</v>
      </c>
      <c r="N47" s="37">
        <v>2912.53</v>
      </c>
      <c r="O47" s="37">
        <v>2912.53</v>
      </c>
      <c r="P47" s="37">
        <v>2912.53</v>
      </c>
      <c r="Q47" s="37">
        <v>2912.53</v>
      </c>
      <c r="R47" s="37">
        <v>2912.53</v>
      </c>
      <c r="S47" s="40">
        <v>2912.53</v>
      </c>
      <c r="T47" s="7"/>
      <c r="U47" s="7"/>
      <c r="V47" s="7"/>
      <c r="W47" s="7"/>
      <c r="X47" s="7"/>
      <c r="Y47" s="7"/>
    </row>
    <row r="48" spans="1:25" ht="24" hidden="1" customHeight="1">
      <c r="A48" s="26"/>
      <c r="B48" s="33" t="s">
        <v>59</v>
      </c>
      <c r="C48" s="92" t="s">
        <v>60</v>
      </c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40"/>
      <c r="T48" s="7"/>
      <c r="U48" s="7"/>
      <c r="V48" s="7"/>
      <c r="W48" s="7"/>
      <c r="X48" s="7"/>
      <c r="Y48" s="7"/>
    </row>
    <row r="49" spans="1:25" ht="18.75" hidden="1" customHeight="1">
      <c r="A49" s="26"/>
      <c r="B49" s="38" t="s">
        <v>61</v>
      </c>
      <c r="C49" s="93" t="s">
        <v>28</v>
      </c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40"/>
      <c r="T49" s="7"/>
      <c r="U49" s="7"/>
      <c r="V49" s="7"/>
      <c r="W49" s="7"/>
      <c r="X49" s="7"/>
      <c r="Y49" s="7"/>
    </row>
    <row r="50" spans="1:25" ht="18.75" hidden="1" customHeight="1">
      <c r="A50" s="26"/>
      <c r="B50" s="38" t="s">
        <v>62</v>
      </c>
      <c r="C50" s="93" t="s">
        <v>28</v>
      </c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40"/>
      <c r="T50" s="7"/>
      <c r="U50" s="7"/>
      <c r="V50" s="7"/>
      <c r="W50" s="7"/>
      <c r="X50" s="7"/>
      <c r="Y50" s="7"/>
    </row>
    <row r="51" spans="1:25" ht="18.75" hidden="1" customHeight="1">
      <c r="A51" s="26"/>
      <c r="B51" s="38" t="s">
        <v>63</v>
      </c>
      <c r="C51" s="93" t="s">
        <v>28</v>
      </c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40"/>
      <c r="T51" s="7"/>
      <c r="U51" s="7"/>
      <c r="V51" s="7"/>
      <c r="W51" s="7"/>
      <c r="X51" s="7"/>
      <c r="Y51" s="7"/>
    </row>
    <row r="52" spans="1:25" ht="24" hidden="1" customHeight="1">
      <c r="A52" s="26"/>
      <c r="B52" s="38" t="s">
        <v>64</v>
      </c>
      <c r="C52" s="93" t="s">
        <v>28</v>
      </c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40"/>
      <c r="T52" s="7"/>
      <c r="U52" s="7"/>
      <c r="V52" s="7"/>
      <c r="W52" s="7"/>
      <c r="X52" s="7"/>
      <c r="Y52" s="7"/>
    </row>
    <row r="53" spans="1:25" ht="27.75" customHeight="1">
      <c r="A53" s="26"/>
      <c r="B53" s="38" t="s">
        <v>59</v>
      </c>
      <c r="C53" s="93" t="s">
        <v>114</v>
      </c>
      <c r="D53" s="37">
        <v>260.8</v>
      </c>
      <c r="E53" s="37">
        <v>142</v>
      </c>
      <c r="F53" s="37">
        <v>146.4</v>
      </c>
      <c r="G53" s="37">
        <v>146.4</v>
      </c>
      <c r="H53" s="37">
        <v>146.4</v>
      </c>
      <c r="I53" s="37">
        <v>146.4</v>
      </c>
      <c r="J53" s="37">
        <v>146.4</v>
      </c>
      <c r="K53" s="37">
        <v>146.4</v>
      </c>
      <c r="L53" s="37">
        <v>146.4</v>
      </c>
      <c r="M53" s="37">
        <v>146.4</v>
      </c>
      <c r="N53" s="37">
        <v>146.4</v>
      </c>
      <c r="O53" s="37">
        <v>146.4</v>
      </c>
      <c r="P53" s="37">
        <v>146.4</v>
      </c>
      <c r="Q53" s="37">
        <v>146.4</v>
      </c>
      <c r="R53" s="37">
        <v>146.4</v>
      </c>
      <c r="S53" s="40">
        <v>146.4</v>
      </c>
      <c r="T53" s="7"/>
      <c r="U53" s="7"/>
      <c r="V53" s="7"/>
      <c r="W53" s="7"/>
      <c r="X53" s="7"/>
      <c r="Y53" s="7"/>
    </row>
    <row r="54" spans="1:25" ht="13.5" customHeight="1">
      <c r="A54" s="26"/>
      <c r="B54" s="38" t="s">
        <v>65</v>
      </c>
      <c r="C54" s="93" t="s">
        <v>28</v>
      </c>
      <c r="D54" s="37">
        <v>15.4</v>
      </c>
      <c r="E54" s="37">
        <v>10</v>
      </c>
      <c r="F54" s="37">
        <v>10</v>
      </c>
      <c r="G54" s="37">
        <v>10</v>
      </c>
      <c r="H54" s="37">
        <v>10</v>
      </c>
      <c r="I54" s="37">
        <v>10</v>
      </c>
      <c r="J54" s="37">
        <v>10</v>
      </c>
      <c r="K54" s="37">
        <v>10</v>
      </c>
      <c r="L54" s="37">
        <v>10</v>
      </c>
      <c r="M54" s="37">
        <v>10</v>
      </c>
      <c r="N54" s="37">
        <v>10</v>
      </c>
      <c r="O54" s="37">
        <v>10</v>
      </c>
      <c r="P54" s="37">
        <v>10</v>
      </c>
      <c r="Q54" s="37">
        <v>10</v>
      </c>
      <c r="R54" s="37">
        <v>10</v>
      </c>
      <c r="S54" s="40">
        <v>10</v>
      </c>
      <c r="T54" s="7"/>
      <c r="U54" s="7"/>
      <c r="V54" s="7"/>
      <c r="W54" s="7"/>
      <c r="X54" s="7"/>
      <c r="Y54" s="7"/>
    </row>
    <row r="55" spans="1:25" ht="18.75" hidden="1" customHeight="1">
      <c r="A55" s="26"/>
      <c r="B55" s="38" t="s">
        <v>66</v>
      </c>
      <c r="C55" s="93" t="s">
        <v>28</v>
      </c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40"/>
      <c r="T55" s="7"/>
      <c r="U55" s="7"/>
      <c r="V55" s="7"/>
      <c r="W55" s="7"/>
      <c r="X55" s="7"/>
      <c r="Y55" s="7"/>
    </row>
    <row r="56" spans="1:25" ht="18.75" hidden="1" customHeight="1">
      <c r="A56" s="26"/>
      <c r="B56" s="38" t="s">
        <v>67</v>
      </c>
      <c r="C56" s="93" t="s">
        <v>28</v>
      </c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40"/>
      <c r="T56" s="7"/>
      <c r="U56" s="7"/>
      <c r="V56" s="7"/>
      <c r="W56" s="7"/>
      <c r="X56" s="7"/>
      <c r="Y56" s="7"/>
    </row>
    <row r="57" spans="1:25" ht="24" hidden="1" customHeight="1">
      <c r="A57" s="26"/>
      <c r="B57" s="38" t="s">
        <v>68</v>
      </c>
      <c r="C57" s="93" t="s">
        <v>28</v>
      </c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40"/>
      <c r="T57" s="7"/>
      <c r="U57" s="7"/>
      <c r="V57" s="7"/>
      <c r="W57" s="7"/>
      <c r="X57" s="7"/>
      <c r="Y57" s="7"/>
    </row>
    <row r="58" spans="1:25" ht="18.75" hidden="1" customHeight="1">
      <c r="A58" s="26"/>
      <c r="B58" s="38" t="s">
        <v>69</v>
      </c>
      <c r="C58" s="93" t="s">
        <v>28</v>
      </c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40"/>
      <c r="T58" s="7"/>
      <c r="U58" s="7"/>
      <c r="V58" s="7"/>
      <c r="W58" s="7"/>
      <c r="X58" s="7"/>
      <c r="Y58" s="7"/>
    </row>
    <row r="59" spans="1:25" ht="15.75" customHeight="1">
      <c r="A59" s="26"/>
      <c r="B59" s="38" t="s">
        <v>70</v>
      </c>
      <c r="C59" s="93" t="s">
        <v>28</v>
      </c>
      <c r="D59" s="37">
        <v>97.4</v>
      </c>
      <c r="E59" s="37">
        <v>95</v>
      </c>
      <c r="F59" s="37">
        <v>95</v>
      </c>
      <c r="G59" s="37">
        <v>96</v>
      </c>
      <c r="H59" s="37">
        <v>96</v>
      </c>
      <c r="I59" s="37">
        <v>97</v>
      </c>
      <c r="J59" s="37">
        <v>97</v>
      </c>
      <c r="K59" s="37">
        <v>97</v>
      </c>
      <c r="L59" s="37">
        <v>97</v>
      </c>
      <c r="M59" s="37">
        <v>97</v>
      </c>
      <c r="N59" s="37">
        <v>97</v>
      </c>
      <c r="O59" s="37">
        <v>97</v>
      </c>
      <c r="P59" s="37">
        <v>97</v>
      </c>
      <c r="Q59" s="37">
        <v>97</v>
      </c>
      <c r="R59" s="37">
        <v>97</v>
      </c>
      <c r="S59" s="40">
        <v>97</v>
      </c>
      <c r="T59" s="7"/>
      <c r="U59" s="7"/>
      <c r="V59" s="7"/>
      <c r="W59" s="7"/>
      <c r="X59" s="7"/>
      <c r="Y59" s="7"/>
    </row>
    <row r="60" spans="1:25" ht="18.75">
      <c r="A60" s="111">
        <v>11</v>
      </c>
      <c r="B60" s="112" t="s">
        <v>115</v>
      </c>
      <c r="C60" s="113" t="s">
        <v>119</v>
      </c>
      <c r="D60" s="114">
        <f>D61+D62+D63</f>
        <v>62.03</v>
      </c>
      <c r="E60" s="114">
        <f>E61+E62+E63</f>
        <v>64.45</v>
      </c>
      <c r="F60" s="114">
        <f>F61+F62+F63</f>
        <v>64.78</v>
      </c>
      <c r="G60" s="114">
        <f>G61+G62+G63</f>
        <v>61.03</v>
      </c>
      <c r="H60" s="114">
        <v>82.35</v>
      </c>
      <c r="I60" s="114">
        <v>83.38</v>
      </c>
      <c r="J60" s="114">
        <v>87.56</v>
      </c>
      <c r="K60" s="114">
        <v>88.55</v>
      </c>
      <c r="L60" s="114">
        <v>87.56</v>
      </c>
      <c r="M60" s="114">
        <v>88.55</v>
      </c>
      <c r="N60" s="114">
        <v>87.56</v>
      </c>
      <c r="O60" s="114">
        <v>88.55</v>
      </c>
      <c r="P60" s="114">
        <v>92.64</v>
      </c>
      <c r="Q60" s="114">
        <v>94.12</v>
      </c>
      <c r="R60" s="114">
        <v>97.46</v>
      </c>
      <c r="S60" s="115">
        <v>99.57</v>
      </c>
      <c r="T60" s="7"/>
      <c r="U60" s="7"/>
      <c r="V60" s="7"/>
      <c r="W60" s="7"/>
      <c r="X60" s="7"/>
      <c r="Y60" s="7"/>
    </row>
    <row r="61" spans="1:25" ht="15.75" customHeight="1">
      <c r="A61" s="26"/>
      <c r="B61" s="38" t="s">
        <v>116</v>
      </c>
      <c r="C61" s="39" t="s">
        <v>119</v>
      </c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40"/>
      <c r="T61" s="7"/>
      <c r="U61" s="7"/>
      <c r="V61" s="7"/>
      <c r="W61" s="7"/>
      <c r="X61" s="7"/>
      <c r="Y61" s="7"/>
    </row>
    <row r="62" spans="1:25" ht="12.75" customHeight="1">
      <c r="A62" s="26"/>
      <c r="B62" s="38" t="s">
        <v>117</v>
      </c>
      <c r="C62" s="39" t="s">
        <v>119</v>
      </c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40"/>
      <c r="T62" s="7"/>
      <c r="U62" s="7"/>
      <c r="V62" s="7"/>
      <c r="W62" s="7"/>
      <c r="X62" s="7"/>
      <c r="Y62" s="7"/>
    </row>
    <row r="63" spans="1:25" ht="13.5" customHeight="1">
      <c r="A63" s="26"/>
      <c r="B63" s="38" t="s">
        <v>118</v>
      </c>
      <c r="C63" s="39" t="s">
        <v>119</v>
      </c>
      <c r="D63" s="37">
        <v>62.03</v>
      </c>
      <c r="E63" s="85">
        <v>64.45</v>
      </c>
      <c r="F63" s="85">
        <v>64.78</v>
      </c>
      <c r="G63" s="85">
        <v>61.03</v>
      </c>
      <c r="H63" s="37">
        <v>66.239999999999995</v>
      </c>
      <c r="I63" s="37">
        <v>64.25</v>
      </c>
      <c r="J63" s="37">
        <v>68.599999999999994</v>
      </c>
      <c r="K63" s="37">
        <v>65.89</v>
      </c>
      <c r="L63" s="37">
        <v>68.599999999999994</v>
      </c>
      <c r="M63" s="37">
        <v>65.89</v>
      </c>
      <c r="N63" s="37">
        <v>68.599999999999994</v>
      </c>
      <c r="O63" s="37">
        <v>65.89</v>
      </c>
      <c r="P63" s="37">
        <v>65.900000000000006</v>
      </c>
      <c r="Q63" s="37">
        <v>65.900000000000006</v>
      </c>
      <c r="R63" s="37">
        <v>65.900000000000006</v>
      </c>
      <c r="S63" s="40">
        <v>65.900000000000006</v>
      </c>
      <c r="T63" s="7"/>
      <c r="U63" s="7"/>
      <c r="V63" s="7"/>
      <c r="W63" s="7"/>
      <c r="X63" s="7"/>
      <c r="Y63" s="7"/>
    </row>
    <row r="64" spans="1:25" ht="18.75">
      <c r="A64" s="41">
        <v>12</v>
      </c>
      <c r="B64" s="102" t="s">
        <v>71</v>
      </c>
      <c r="C64" s="103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5"/>
      <c r="T64" s="7"/>
      <c r="U64" s="7"/>
      <c r="V64" s="7"/>
      <c r="W64" s="7"/>
      <c r="X64" s="7"/>
      <c r="Y64" s="7"/>
    </row>
    <row r="65" spans="1:25" ht="16.5" customHeight="1">
      <c r="A65" s="26"/>
      <c r="B65" s="27" t="s">
        <v>72</v>
      </c>
      <c r="C65" s="28" t="s">
        <v>73</v>
      </c>
      <c r="D65" s="90">
        <v>6</v>
      </c>
      <c r="E65" s="90">
        <v>6</v>
      </c>
      <c r="F65" s="90">
        <v>6</v>
      </c>
      <c r="G65" s="90">
        <v>6</v>
      </c>
      <c r="H65" s="90">
        <v>6</v>
      </c>
      <c r="I65" s="90">
        <v>6</v>
      </c>
      <c r="J65" s="90">
        <v>6</v>
      </c>
      <c r="K65" s="90">
        <v>6</v>
      </c>
      <c r="L65" s="90">
        <v>6</v>
      </c>
      <c r="M65" s="90">
        <v>6</v>
      </c>
      <c r="N65" s="90">
        <v>6</v>
      </c>
      <c r="O65" s="90">
        <v>6</v>
      </c>
      <c r="P65" s="90">
        <v>9</v>
      </c>
      <c r="Q65" s="90">
        <v>9</v>
      </c>
      <c r="R65" s="90">
        <v>9</v>
      </c>
      <c r="S65" s="91">
        <v>9</v>
      </c>
      <c r="T65" s="7"/>
      <c r="U65" s="7"/>
      <c r="V65" s="7"/>
      <c r="W65" s="7"/>
      <c r="X65" s="7"/>
      <c r="Y65" s="7"/>
    </row>
    <row r="66" spans="1:25" ht="12.75" customHeight="1">
      <c r="A66" s="26"/>
      <c r="B66" s="27" t="s">
        <v>74</v>
      </c>
      <c r="C66" s="28" t="s">
        <v>73</v>
      </c>
      <c r="D66" s="90">
        <v>6</v>
      </c>
      <c r="E66" s="90">
        <v>6</v>
      </c>
      <c r="F66" s="90">
        <v>6</v>
      </c>
      <c r="G66" s="90">
        <v>6</v>
      </c>
      <c r="H66" s="90">
        <v>6</v>
      </c>
      <c r="I66" s="90">
        <v>6</v>
      </c>
      <c r="J66" s="90">
        <v>6</v>
      </c>
      <c r="K66" s="90">
        <v>6</v>
      </c>
      <c r="L66" s="90">
        <v>6</v>
      </c>
      <c r="M66" s="90">
        <v>6</v>
      </c>
      <c r="N66" s="90">
        <v>6</v>
      </c>
      <c r="O66" s="90">
        <v>6</v>
      </c>
      <c r="P66" s="90">
        <v>6</v>
      </c>
      <c r="Q66" s="90">
        <v>6</v>
      </c>
      <c r="R66" s="90">
        <v>6</v>
      </c>
      <c r="S66" s="91">
        <v>6</v>
      </c>
      <c r="T66" s="7"/>
      <c r="U66" s="7"/>
      <c r="V66" s="7"/>
      <c r="W66" s="7"/>
      <c r="X66" s="7"/>
      <c r="Y66" s="7"/>
    </row>
    <row r="67" spans="1:25" ht="18.75" hidden="1" customHeight="1">
      <c r="A67" s="26"/>
      <c r="B67" s="27" t="s">
        <v>75</v>
      </c>
      <c r="C67" s="28" t="s">
        <v>73</v>
      </c>
      <c r="D67" s="90"/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1"/>
      <c r="T67" s="7"/>
      <c r="U67" s="7"/>
      <c r="V67" s="7"/>
      <c r="W67" s="7"/>
      <c r="X67" s="7"/>
      <c r="Y67" s="7"/>
    </row>
    <row r="68" spans="1:25" ht="18.75" hidden="1" customHeight="1">
      <c r="A68" s="26"/>
      <c r="B68" s="27" t="s">
        <v>76</v>
      </c>
      <c r="C68" s="28" t="s">
        <v>73</v>
      </c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1"/>
      <c r="T68" s="7"/>
      <c r="U68" s="7"/>
      <c r="V68" s="7"/>
      <c r="W68" s="7"/>
      <c r="X68" s="7"/>
      <c r="Y68" s="7"/>
    </row>
    <row r="69" spans="1:25" ht="18.75" hidden="1" customHeight="1">
      <c r="A69" s="26"/>
      <c r="B69" s="27" t="s">
        <v>77</v>
      </c>
      <c r="C69" s="28" t="s">
        <v>73</v>
      </c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1"/>
      <c r="T69" s="7"/>
      <c r="U69" s="7"/>
      <c r="V69" s="7"/>
      <c r="W69" s="7"/>
      <c r="X69" s="7"/>
      <c r="Y69" s="7"/>
    </row>
    <row r="70" spans="1:25" ht="13.5" customHeight="1">
      <c r="A70" s="26"/>
      <c r="B70" s="27" t="s">
        <v>122</v>
      </c>
      <c r="C70" s="28" t="s">
        <v>73</v>
      </c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1"/>
      <c r="T70" s="7"/>
      <c r="U70" s="7"/>
      <c r="V70" s="7"/>
      <c r="W70" s="7"/>
      <c r="X70" s="7"/>
      <c r="Y70" s="7"/>
    </row>
    <row r="71" spans="1:25" ht="15" customHeight="1">
      <c r="A71" s="26"/>
      <c r="B71" s="27" t="s">
        <v>120</v>
      </c>
      <c r="C71" s="28" t="s">
        <v>73</v>
      </c>
      <c r="D71" s="90">
        <v>10</v>
      </c>
      <c r="E71" s="90">
        <v>10</v>
      </c>
      <c r="F71" s="90">
        <v>10</v>
      </c>
      <c r="G71" s="90">
        <v>10</v>
      </c>
      <c r="H71" s="90">
        <v>10</v>
      </c>
      <c r="I71" s="90">
        <v>10</v>
      </c>
      <c r="J71" s="90">
        <v>10</v>
      </c>
      <c r="K71" s="90">
        <v>10</v>
      </c>
      <c r="L71" s="90">
        <v>10</v>
      </c>
      <c r="M71" s="90">
        <v>10</v>
      </c>
      <c r="N71" s="90">
        <v>10</v>
      </c>
      <c r="O71" s="90">
        <v>10</v>
      </c>
      <c r="P71" s="90">
        <v>30</v>
      </c>
      <c r="Q71" s="90">
        <v>30</v>
      </c>
      <c r="R71" s="90">
        <v>30</v>
      </c>
      <c r="S71" s="91">
        <v>30</v>
      </c>
      <c r="T71" s="7"/>
      <c r="U71" s="7"/>
      <c r="V71" s="7"/>
      <c r="W71" s="7"/>
      <c r="X71" s="7"/>
      <c r="Y71" s="7"/>
    </row>
    <row r="72" spans="1:25" ht="13.5" customHeight="1">
      <c r="A72" s="26"/>
      <c r="B72" s="27" t="s">
        <v>121</v>
      </c>
      <c r="C72" s="28" t="s">
        <v>73</v>
      </c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1"/>
      <c r="T72" s="7"/>
      <c r="U72" s="7"/>
      <c r="V72" s="7"/>
      <c r="W72" s="7"/>
      <c r="X72" s="7"/>
      <c r="Y72" s="7"/>
    </row>
    <row r="73" spans="1:25" ht="12.75" customHeight="1">
      <c r="A73" s="26"/>
      <c r="B73" s="27" t="s">
        <v>78</v>
      </c>
      <c r="C73" s="28" t="s">
        <v>73</v>
      </c>
      <c r="D73" s="90">
        <v>40</v>
      </c>
      <c r="E73" s="90">
        <v>40</v>
      </c>
      <c r="F73" s="90">
        <v>40</v>
      </c>
      <c r="G73" s="90">
        <v>40</v>
      </c>
      <c r="H73" s="90">
        <v>40</v>
      </c>
      <c r="I73" s="90">
        <v>40</v>
      </c>
      <c r="J73" s="90">
        <v>40</v>
      </c>
      <c r="K73" s="90">
        <v>40</v>
      </c>
      <c r="L73" s="90">
        <v>40</v>
      </c>
      <c r="M73" s="90">
        <v>40</v>
      </c>
      <c r="N73" s="90">
        <v>40</v>
      </c>
      <c r="O73" s="90">
        <v>40</v>
      </c>
      <c r="P73" s="90">
        <v>40</v>
      </c>
      <c r="Q73" s="90">
        <v>40</v>
      </c>
      <c r="R73" s="90">
        <v>40</v>
      </c>
      <c r="S73" s="91">
        <v>40</v>
      </c>
      <c r="T73" s="7"/>
      <c r="U73" s="7"/>
      <c r="V73" s="7"/>
      <c r="W73" s="7"/>
      <c r="X73" s="7"/>
      <c r="Y73" s="7"/>
    </row>
    <row r="74" spans="1:25" ht="18.75">
      <c r="A74" s="116">
        <v>13</v>
      </c>
      <c r="B74" s="102" t="s">
        <v>79</v>
      </c>
      <c r="C74" s="117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5"/>
      <c r="T74" s="7"/>
      <c r="U74" s="7"/>
      <c r="V74" s="7"/>
      <c r="W74" s="7"/>
      <c r="X74" s="7"/>
      <c r="Y74" s="7"/>
    </row>
    <row r="75" spans="1:25" ht="13.5" customHeight="1">
      <c r="A75" s="26"/>
      <c r="B75" s="27" t="s">
        <v>80</v>
      </c>
      <c r="C75" s="28" t="s">
        <v>28</v>
      </c>
      <c r="D75" s="37">
        <v>3.11</v>
      </c>
      <c r="E75" s="37">
        <v>3.11</v>
      </c>
      <c r="F75" s="37">
        <v>3.11</v>
      </c>
      <c r="G75" s="37">
        <v>3.11</v>
      </c>
      <c r="H75" s="37">
        <v>3.11</v>
      </c>
      <c r="I75" s="37">
        <v>3.11</v>
      </c>
      <c r="J75" s="37">
        <v>3.11</v>
      </c>
      <c r="K75" s="37">
        <v>3.11</v>
      </c>
      <c r="L75" s="37">
        <v>3.11</v>
      </c>
      <c r="M75" s="37">
        <v>3.11</v>
      </c>
      <c r="N75" s="37">
        <v>3.11</v>
      </c>
      <c r="O75" s="37">
        <v>3.11</v>
      </c>
      <c r="P75" s="37">
        <v>1</v>
      </c>
      <c r="Q75" s="37">
        <v>1</v>
      </c>
      <c r="R75" s="37">
        <v>1</v>
      </c>
      <c r="S75" s="40">
        <v>1</v>
      </c>
      <c r="T75" s="7"/>
      <c r="U75" s="7"/>
      <c r="V75" s="7"/>
      <c r="W75" s="7"/>
      <c r="X75" s="7"/>
      <c r="Y75" s="7"/>
    </row>
    <row r="76" spans="1:25" ht="15.75" customHeight="1">
      <c r="A76" s="26"/>
      <c r="B76" s="27" t="s">
        <v>81</v>
      </c>
      <c r="C76" s="28" t="s">
        <v>28</v>
      </c>
      <c r="D76" s="37">
        <v>6.18</v>
      </c>
      <c r="E76" s="37">
        <v>6.18</v>
      </c>
      <c r="F76" s="37">
        <v>6.18</v>
      </c>
      <c r="G76" s="37">
        <v>6.18</v>
      </c>
      <c r="H76" s="37">
        <v>6.18</v>
      </c>
      <c r="I76" s="37">
        <v>6.18</v>
      </c>
      <c r="J76" s="37">
        <v>6.18</v>
      </c>
      <c r="K76" s="37">
        <v>6.18</v>
      </c>
      <c r="L76" s="37">
        <v>6.18</v>
      </c>
      <c r="M76" s="37">
        <v>6.18</v>
      </c>
      <c r="N76" s="37">
        <v>6.18</v>
      </c>
      <c r="O76" s="37">
        <v>6.18</v>
      </c>
      <c r="P76" s="37">
        <v>8</v>
      </c>
      <c r="Q76" s="37">
        <v>8</v>
      </c>
      <c r="R76" s="37">
        <v>8</v>
      </c>
      <c r="S76" s="40">
        <v>8</v>
      </c>
      <c r="T76" s="7"/>
      <c r="U76" s="7"/>
      <c r="V76" s="7"/>
      <c r="W76" s="7"/>
      <c r="X76" s="7"/>
      <c r="Y76" s="7"/>
    </row>
    <row r="77" spans="1:25" ht="15.75" customHeight="1">
      <c r="A77" s="26"/>
      <c r="B77" s="27" t="s">
        <v>82</v>
      </c>
      <c r="C77" s="28" t="s">
        <v>83</v>
      </c>
      <c r="D77" s="37">
        <v>7.3</v>
      </c>
      <c r="E77" s="37">
        <v>7.3</v>
      </c>
      <c r="F77" s="37">
        <v>7.3</v>
      </c>
      <c r="G77" s="37">
        <v>7.3</v>
      </c>
      <c r="H77" s="37">
        <v>7.3</v>
      </c>
      <c r="I77" s="37">
        <v>7.3</v>
      </c>
      <c r="J77" s="37">
        <v>7.3</v>
      </c>
      <c r="K77" s="37">
        <v>7.3</v>
      </c>
      <c r="L77" s="37">
        <v>7.3</v>
      </c>
      <c r="M77" s="37">
        <v>7.3</v>
      </c>
      <c r="N77" s="37">
        <v>7.3</v>
      </c>
      <c r="O77" s="37">
        <v>7.3</v>
      </c>
      <c r="P77" s="37">
        <v>0</v>
      </c>
      <c r="Q77" s="37">
        <v>0</v>
      </c>
      <c r="R77" s="37">
        <v>0</v>
      </c>
      <c r="S77" s="40">
        <v>0</v>
      </c>
      <c r="T77" s="7"/>
      <c r="U77" s="7"/>
      <c r="V77" s="7"/>
      <c r="W77" s="7"/>
      <c r="X77" s="7"/>
      <c r="Y77" s="7"/>
    </row>
    <row r="78" spans="1:25" ht="18.75" hidden="1" customHeight="1">
      <c r="A78" s="26"/>
      <c r="B78" s="27" t="s">
        <v>84</v>
      </c>
      <c r="C78" s="28" t="s">
        <v>28</v>
      </c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40"/>
      <c r="T78" s="7"/>
      <c r="U78" s="7"/>
      <c r="V78" s="7"/>
      <c r="W78" s="7"/>
      <c r="X78" s="7"/>
      <c r="Y78" s="7"/>
    </row>
    <row r="79" spans="1:25" ht="15" customHeight="1">
      <c r="A79" s="26"/>
      <c r="B79" s="27" t="s">
        <v>123</v>
      </c>
      <c r="C79" s="28" t="s">
        <v>28</v>
      </c>
      <c r="D79" s="37">
        <v>15.9</v>
      </c>
      <c r="E79" s="37">
        <v>15</v>
      </c>
      <c r="F79" s="37">
        <v>15</v>
      </c>
      <c r="G79" s="37">
        <v>15</v>
      </c>
      <c r="H79" s="37">
        <v>15</v>
      </c>
      <c r="I79" s="37">
        <v>15</v>
      </c>
      <c r="J79" s="37">
        <v>15</v>
      </c>
      <c r="K79" s="37">
        <v>15</v>
      </c>
      <c r="L79" s="37">
        <v>15</v>
      </c>
      <c r="M79" s="37">
        <v>15</v>
      </c>
      <c r="N79" s="37">
        <v>15</v>
      </c>
      <c r="O79" s="37">
        <v>15</v>
      </c>
      <c r="P79" s="37">
        <v>15</v>
      </c>
      <c r="Q79" s="37">
        <v>15</v>
      </c>
      <c r="R79" s="37">
        <v>15</v>
      </c>
      <c r="S79" s="40">
        <v>15</v>
      </c>
      <c r="T79" s="7"/>
      <c r="U79" s="7"/>
      <c r="V79" s="7"/>
      <c r="W79" s="7"/>
      <c r="X79" s="7"/>
      <c r="Y79" s="7"/>
    </row>
    <row r="80" spans="1:25" ht="13.5" customHeight="1">
      <c r="A80" s="26"/>
      <c r="B80" s="27" t="s">
        <v>85</v>
      </c>
      <c r="C80" s="28" t="s">
        <v>28</v>
      </c>
      <c r="D80" s="37">
        <v>756</v>
      </c>
      <c r="E80" s="37">
        <v>756</v>
      </c>
      <c r="F80" s="37">
        <v>756</v>
      </c>
      <c r="G80" s="37">
        <v>756</v>
      </c>
      <c r="H80" s="37">
        <v>756</v>
      </c>
      <c r="I80" s="37">
        <v>756</v>
      </c>
      <c r="J80" s="37">
        <v>756</v>
      </c>
      <c r="K80" s="37">
        <v>756</v>
      </c>
      <c r="L80" s="37">
        <v>756</v>
      </c>
      <c r="M80" s="37">
        <v>756</v>
      </c>
      <c r="N80" s="37">
        <v>756</v>
      </c>
      <c r="O80" s="37">
        <v>756</v>
      </c>
      <c r="P80" s="37">
        <v>750</v>
      </c>
      <c r="Q80" s="37">
        <v>750</v>
      </c>
      <c r="R80" s="37">
        <v>750</v>
      </c>
      <c r="S80" s="40">
        <v>750</v>
      </c>
      <c r="T80" s="7"/>
      <c r="U80" s="7"/>
      <c r="V80" s="7"/>
      <c r="W80" s="7"/>
      <c r="X80" s="7"/>
      <c r="Y80" s="7"/>
    </row>
    <row r="81" spans="1:25" ht="14.25" customHeight="1" thickBot="1">
      <c r="A81" s="26"/>
      <c r="B81" s="27" t="s">
        <v>86</v>
      </c>
      <c r="C81" s="28" t="s">
        <v>28</v>
      </c>
      <c r="D81" s="37">
        <v>69.13</v>
      </c>
      <c r="E81" s="37">
        <v>69.13</v>
      </c>
      <c r="F81" s="37">
        <v>69.13</v>
      </c>
      <c r="G81" s="37">
        <v>69.13</v>
      </c>
      <c r="H81" s="37">
        <v>69.13</v>
      </c>
      <c r="I81" s="37">
        <v>69.13</v>
      </c>
      <c r="J81" s="37">
        <v>69.13</v>
      </c>
      <c r="K81" s="37">
        <v>69.13</v>
      </c>
      <c r="L81" s="37">
        <v>69.13</v>
      </c>
      <c r="M81" s="37">
        <v>69.13</v>
      </c>
      <c r="N81" s="37">
        <v>69.13</v>
      </c>
      <c r="O81" s="37">
        <v>69.13</v>
      </c>
      <c r="P81" s="37">
        <v>67</v>
      </c>
      <c r="Q81" s="37">
        <v>67</v>
      </c>
      <c r="R81" s="37">
        <v>67</v>
      </c>
      <c r="S81" s="40">
        <v>67</v>
      </c>
      <c r="T81" s="7"/>
      <c r="U81" s="7"/>
      <c r="V81" s="7"/>
      <c r="W81" s="7"/>
      <c r="X81" s="7"/>
      <c r="Y81" s="7"/>
    </row>
    <row r="82" spans="1:25" ht="19.5" hidden="1" customHeight="1" thickBot="1">
      <c r="A82" s="30"/>
      <c r="B82" s="31" t="s">
        <v>87</v>
      </c>
      <c r="C82" s="32" t="s">
        <v>28</v>
      </c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3"/>
      <c r="T82" s="7"/>
      <c r="U82" s="7"/>
      <c r="V82" s="7"/>
      <c r="W82" s="7"/>
      <c r="X82" s="7"/>
      <c r="Y82" s="7"/>
    </row>
    <row r="83" spans="1:25" ht="36">
      <c r="A83" s="44">
        <v>14</v>
      </c>
      <c r="B83" s="45" t="s">
        <v>88</v>
      </c>
      <c r="C83" s="46" t="s">
        <v>89</v>
      </c>
      <c r="D83" s="89">
        <v>568513.77</v>
      </c>
      <c r="E83" s="89">
        <v>616268.93000000005</v>
      </c>
      <c r="F83" s="89">
        <v>653861.34</v>
      </c>
      <c r="G83" s="89">
        <v>650163.72</v>
      </c>
      <c r="H83" s="89">
        <v>690477.57</v>
      </c>
      <c r="I83" s="89">
        <v>682671.91</v>
      </c>
      <c r="J83" s="89">
        <v>722930.02</v>
      </c>
      <c r="K83" s="89">
        <v>709978.79</v>
      </c>
      <c r="L83" s="89">
        <v>722930.02</v>
      </c>
      <c r="M83" s="89">
        <v>709978.79</v>
      </c>
      <c r="N83" s="89">
        <v>722930.02</v>
      </c>
      <c r="O83" s="89">
        <v>709978.79</v>
      </c>
      <c r="P83" s="89">
        <v>722930.02</v>
      </c>
      <c r="Q83" s="89">
        <v>709978.79</v>
      </c>
      <c r="R83" s="89">
        <v>722930.02</v>
      </c>
      <c r="S83" s="89">
        <v>709978.79</v>
      </c>
      <c r="T83" s="7"/>
      <c r="U83" s="7"/>
      <c r="V83" s="7"/>
      <c r="W83" s="7"/>
      <c r="X83" s="7"/>
      <c r="Y83" s="7"/>
    </row>
    <row r="84" spans="1:25" ht="15.75" customHeight="1">
      <c r="A84" s="26"/>
      <c r="B84" s="27" t="s">
        <v>90</v>
      </c>
      <c r="C84" s="28" t="s">
        <v>89</v>
      </c>
      <c r="D84" s="37">
        <f t="shared" ref="D84:S84" si="3">D83/1.04</f>
        <v>546647.85576923075</v>
      </c>
      <c r="E84" s="37">
        <f t="shared" si="3"/>
        <v>592566.27884615387</v>
      </c>
      <c r="F84" s="37">
        <f t="shared" si="3"/>
        <v>628712.82692307688</v>
      </c>
      <c r="G84" s="37">
        <f t="shared" si="3"/>
        <v>625157.42307692301</v>
      </c>
      <c r="H84" s="37">
        <f t="shared" si="3"/>
        <v>663920.74038461526</v>
      </c>
      <c r="I84" s="37">
        <f t="shared" si="3"/>
        <v>656415.29807692312</v>
      </c>
      <c r="J84" s="37">
        <f t="shared" ref="J84:M84" si="4">J83/1.04</f>
        <v>695125.01923076925</v>
      </c>
      <c r="K84" s="37">
        <f t="shared" si="4"/>
        <v>682671.9134615385</v>
      </c>
      <c r="L84" s="37">
        <f t="shared" si="4"/>
        <v>695125.01923076925</v>
      </c>
      <c r="M84" s="37">
        <f t="shared" si="4"/>
        <v>682671.9134615385</v>
      </c>
      <c r="N84" s="37">
        <f t="shared" si="3"/>
        <v>695125.01923076925</v>
      </c>
      <c r="O84" s="37">
        <f t="shared" si="3"/>
        <v>682671.9134615385</v>
      </c>
      <c r="P84" s="37">
        <f t="shared" si="3"/>
        <v>695125.01923076925</v>
      </c>
      <c r="Q84" s="37">
        <f t="shared" si="3"/>
        <v>682671.9134615385</v>
      </c>
      <c r="R84" s="37">
        <f t="shared" si="3"/>
        <v>695125.01923076925</v>
      </c>
      <c r="S84" s="40">
        <f t="shared" si="3"/>
        <v>682671.9134615385</v>
      </c>
      <c r="T84" s="7"/>
      <c r="U84" s="7"/>
      <c r="V84" s="7"/>
      <c r="W84" s="7"/>
      <c r="X84" s="7"/>
      <c r="Y84" s="7"/>
    </row>
    <row r="85" spans="1:25" ht="15" customHeight="1">
      <c r="A85" s="26">
        <v>15</v>
      </c>
      <c r="B85" s="27" t="s">
        <v>91</v>
      </c>
      <c r="C85" s="28" t="s">
        <v>89</v>
      </c>
      <c r="D85" s="37">
        <v>142550.26999999999</v>
      </c>
      <c r="E85" s="37">
        <v>155629.4</v>
      </c>
      <c r="F85" s="37">
        <v>165141.76000000001</v>
      </c>
      <c r="G85" s="37">
        <v>163869.28</v>
      </c>
      <c r="H85" s="37">
        <v>174698.95</v>
      </c>
      <c r="I85" s="37">
        <v>172400.82</v>
      </c>
      <c r="J85" s="37">
        <v>183038.66</v>
      </c>
      <c r="K85" s="37">
        <v>179166.36</v>
      </c>
      <c r="L85" s="37">
        <v>183038.66</v>
      </c>
      <c r="M85" s="37">
        <v>179166.36</v>
      </c>
      <c r="N85" s="37">
        <v>183038.66</v>
      </c>
      <c r="O85" s="37">
        <v>179166.36</v>
      </c>
      <c r="P85" s="37">
        <v>183038.66</v>
      </c>
      <c r="Q85" s="37">
        <v>179166.36</v>
      </c>
      <c r="R85" s="37">
        <v>183038.66</v>
      </c>
      <c r="S85" s="37">
        <v>179166.36</v>
      </c>
      <c r="T85" s="7"/>
      <c r="U85" s="7"/>
      <c r="V85" s="7"/>
      <c r="W85" s="7"/>
      <c r="X85" s="7"/>
      <c r="Y85" s="7"/>
    </row>
    <row r="86" spans="1:25" ht="15.75" customHeight="1">
      <c r="A86" s="26"/>
      <c r="B86" s="27" t="s">
        <v>92</v>
      </c>
      <c r="C86" s="28" t="s">
        <v>16</v>
      </c>
      <c r="D86" s="70">
        <v>258.89999999999998</v>
      </c>
      <c r="E86" s="70">
        <f>E85/D85*100</f>
        <v>109.17510012432807</v>
      </c>
      <c r="F86" s="70">
        <f>F85/E85*100</f>
        <v>106.112187028929</v>
      </c>
      <c r="G86" s="70">
        <f t="shared" ref="G86:S86" si="5">G85/E85*100</f>
        <v>105.29455231466549</v>
      </c>
      <c r="H86" s="70">
        <f t="shared" si="5"/>
        <v>105.78726422680734</v>
      </c>
      <c r="I86" s="70">
        <f t="shared" si="5"/>
        <v>105.20630834528595</v>
      </c>
      <c r="J86" s="70">
        <f t="shared" ref="J86:O86" si="6">J85/D85*100</f>
        <v>128.40288552241958</v>
      </c>
      <c r="K86" s="70">
        <f t="shared" si="6"/>
        <v>115.12372340958711</v>
      </c>
      <c r="L86" s="70">
        <f t="shared" si="6"/>
        <v>110.83729518203027</v>
      </c>
      <c r="M86" s="70">
        <f t="shared" si="6"/>
        <v>109.334928425877</v>
      </c>
      <c r="N86" s="70">
        <f t="shared" si="6"/>
        <v>104.77376080394301</v>
      </c>
      <c r="O86" s="70">
        <f t="shared" si="6"/>
        <v>103.92430848066732</v>
      </c>
      <c r="P86" s="70">
        <f t="shared" si="5"/>
        <v>100</v>
      </c>
      <c r="Q86" s="70">
        <f t="shared" si="5"/>
        <v>100</v>
      </c>
      <c r="R86" s="70">
        <f t="shared" si="5"/>
        <v>100</v>
      </c>
      <c r="S86" s="71">
        <f t="shared" si="5"/>
        <v>100</v>
      </c>
      <c r="T86" s="7"/>
      <c r="U86" s="7"/>
      <c r="V86" s="7"/>
      <c r="W86" s="7"/>
      <c r="X86" s="7"/>
      <c r="Y86" s="7"/>
    </row>
    <row r="87" spans="1:25" ht="14.25" customHeight="1">
      <c r="A87" s="26">
        <v>16</v>
      </c>
      <c r="B87" s="27" t="s">
        <v>93</v>
      </c>
      <c r="C87" s="28" t="s">
        <v>89</v>
      </c>
      <c r="D87" s="37">
        <v>229952</v>
      </c>
      <c r="E87" s="37">
        <v>312251</v>
      </c>
      <c r="F87" s="37">
        <v>325990</v>
      </c>
      <c r="G87" s="37">
        <v>323804</v>
      </c>
      <c r="H87" s="37">
        <v>339682</v>
      </c>
      <c r="I87" s="37">
        <v>336076</v>
      </c>
      <c r="J87" s="37">
        <v>351537</v>
      </c>
      <c r="K87" s="37">
        <v>344848</v>
      </c>
      <c r="L87" s="37">
        <v>351537</v>
      </c>
      <c r="M87" s="37">
        <v>344848</v>
      </c>
      <c r="N87" s="37">
        <v>351537</v>
      </c>
      <c r="O87" s="37">
        <v>344848</v>
      </c>
      <c r="P87" s="37">
        <v>351537</v>
      </c>
      <c r="Q87" s="37">
        <v>344848</v>
      </c>
      <c r="R87" s="37">
        <v>351537</v>
      </c>
      <c r="S87" s="37">
        <v>344848</v>
      </c>
      <c r="T87" s="7"/>
      <c r="U87" s="7"/>
      <c r="V87" s="7"/>
      <c r="W87" s="7"/>
      <c r="X87" s="7"/>
      <c r="Y87" s="7"/>
    </row>
    <row r="88" spans="1:25" ht="14.25" customHeight="1">
      <c r="A88" s="26"/>
      <c r="B88" s="27" t="s">
        <v>92</v>
      </c>
      <c r="C88" s="28" t="s">
        <v>16</v>
      </c>
      <c r="D88" s="37">
        <v>101.5</v>
      </c>
      <c r="E88" s="37">
        <f>E87/D87*100</f>
        <v>135.78964305594209</v>
      </c>
      <c r="F88" s="37">
        <f>F87/E87*100</f>
        <v>104.39998590877211</v>
      </c>
      <c r="G88" s="37">
        <f t="shared" ref="G88:S88" si="7">G87/E87*100</f>
        <v>103.69990808676353</v>
      </c>
      <c r="H88" s="37">
        <f t="shared" si="7"/>
        <v>104.20012883830792</v>
      </c>
      <c r="I88" s="37">
        <f t="shared" si="7"/>
        <v>103.78994700497832</v>
      </c>
      <c r="J88" s="37">
        <f t="shared" ref="J88:O88" si="8">J87/D87*100</f>
        <v>152.87407806846647</v>
      </c>
      <c r="K88" s="37">
        <f t="shared" si="8"/>
        <v>110.43935808051857</v>
      </c>
      <c r="L88" s="37">
        <f t="shared" si="8"/>
        <v>107.8367434583883</v>
      </c>
      <c r="M88" s="37">
        <f t="shared" si="8"/>
        <v>106.49899321811959</v>
      </c>
      <c r="N88" s="37">
        <f t="shared" si="8"/>
        <v>103.49002890939173</v>
      </c>
      <c r="O88" s="37">
        <f t="shared" si="8"/>
        <v>102.61012390054631</v>
      </c>
      <c r="P88" s="37">
        <f t="shared" si="7"/>
        <v>100</v>
      </c>
      <c r="Q88" s="37">
        <f t="shared" si="7"/>
        <v>100</v>
      </c>
      <c r="R88" s="37">
        <f t="shared" si="7"/>
        <v>100</v>
      </c>
      <c r="S88" s="40">
        <f t="shared" si="7"/>
        <v>100</v>
      </c>
      <c r="T88" s="7"/>
      <c r="U88" s="7"/>
      <c r="V88" s="7"/>
      <c r="W88" s="7"/>
      <c r="X88" s="7"/>
      <c r="Y88" s="7"/>
    </row>
    <row r="89" spans="1:25" ht="18.75" hidden="1" customHeight="1">
      <c r="A89" s="26">
        <v>17</v>
      </c>
      <c r="B89" s="27" t="s">
        <v>94</v>
      </c>
      <c r="C89" s="28" t="s">
        <v>95</v>
      </c>
      <c r="D89" s="82"/>
      <c r="E89" s="82"/>
      <c r="F89" s="82"/>
      <c r="G89" s="82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47"/>
      <c r="T89" s="7"/>
      <c r="U89" s="7"/>
      <c r="V89" s="7"/>
      <c r="W89" s="7"/>
      <c r="X89" s="7"/>
      <c r="Y89" s="7"/>
    </row>
    <row r="90" spans="1:25" ht="19.5" hidden="1" customHeight="1" thickBot="1">
      <c r="A90" s="30"/>
      <c r="B90" s="31" t="s">
        <v>92</v>
      </c>
      <c r="C90" s="32" t="s">
        <v>16</v>
      </c>
      <c r="D90" s="83"/>
      <c r="E90" s="83"/>
      <c r="F90" s="83"/>
      <c r="G90" s="83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9"/>
      <c r="T90" s="7"/>
      <c r="U90" s="7"/>
      <c r="V90" s="7"/>
      <c r="W90" s="7"/>
      <c r="X90" s="7"/>
      <c r="Y90" s="7"/>
    </row>
    <row r="91" spans="1:25" ht="14.25" customHeight="1">
      <c r="A91" s="75">
        <v>17</v>
      </c>
      <c r="B91" s="76" t="s">
        <v>94</v>
      </c>
      <c r="C91" s="77" t="s">
        <v>89</v>
      </c>
      <c r="D91" s="70">
        <v>8566.4</v>
      </c>
      <c r="E91" s="70">
        <v>8405.7000000000007</v>
      </c>
      <c r="F91" s="70">
        <v>8976</v>
      </c>
      <c r="G91" s="70">
        <v>8907</v>
      </c>
      <c r="H91" s="70">
        <v>9571</v>
      </c>
      <c r="I91" s="70">
        <v>9445</v>
      </c>
      <c r="J91" s="70">
        <v>10153</v>
      </c>
      <c r="K91" s="70">
        <v>9938</v>
      </c>
      <c r="L91" s="70">
        <v>10153</v>
      </c>
      <c r="M91" s="70">
        <v>9938</v>
      </c>
      <c r="N91" s="70">
        <v>10153</v>
      </c>
      <c r="O91" s="70">
        <v>9938</v>
      </c>
      <c r="P91" s="70">
        <v>10153</v>
      </c>
      <c r="Q91" s="70">
        <v>9938</v>
      </c>
      <c r="R91" s="70">
        <v>10153</v>
      </c>
      <c r="S91" s="70">
        <v>9938</v>
      </c>
      <c r="T91" s="7"/>
      <c r="U91" s="7"/>
      <c r="V91" s="7"/>
      <c r="W91" s="7"/>
      <c r="X91" s="7"/>
      <c r="Y91" s="7"/>
    </row>
    <row r="92" spans="1:25" ht="12" customHeight="1" thickBot="1">
      <c r="A92" s="75"/>
      <c r="B92" s="27" t="s">
        <v>92</v>
      </c>
      <c r="C92" s="22" t="s">
        <v>16</v>
      </c>
      <c r="D92" s="131" t="s">
        <v>97</v>
      </c>
      <c r="E92" s="84">
        <f>E91/D91*100</f>
        <v>98.124066118789699</v>
      </c>
      <c r="F92" s="84">
        <f>F91/E91*100</f>
        <v>106.78468182304863</v>
      </c>
      <c r="G92" s="84">
        <f t="shared" ref="G92:S92" si="9">G91/E91*100</f>
        <v>105.9638102716014</v>
      </c>
      <c r="H92" s="84">
        <f t="shared" si="9"/>
        <v>106.62878787878789</v>
      </c>
      <c r="I92" s="84">
        <f t="shared" si="9"/>
        <v>106.04019310654542</v>
      </c>
      <c r="J92" s="84">
        <f t="shared" ref="J92:O92" si="10">J91/D91*100</f>
        <v>118.52119910347405</v>
      </c>
      <c r="K92" s="84">
        <f t="shared" si="10"/>
        <v>118.22929678670424</v>
      </c>
      <c r="L92" s="84">
        <f t="shared" si="10"/>
        <v>113.11274509803921</v>
      </c>
      <c r="M92" s="84">
        <f t="shared" si="10"/>
        <v>111.57516560008982</v>
      </c>
      <c r="N92" s="84">
        <f t="shared" si="10"/>
        <v>106.0808692926549</v>
      </c>
      <c r="O92" s="84">
        <f t="shared" si="10"/>
        <v>105.2196929592377</v>
      </c>
      <c r="P92" s="84">
        <f t="shared" si="9"/>
        <v>100</v>
      </c>
      <c r="Q92" s="84">
        <f t="shared" si="9"/>
        <v>100</v>
      </c>
      <c r="R92" s="84">
        <f t="shared" si="9"/>
        <v>100</v>
      </c>
      <c r="S92" s="84">
        <f t="shared" si="9"/>
        <v>100</v>
      </c>
      <c r="T92" s="7"/>
      <c r="U92" s="7"/>
      <c r="V92" s="7"/>
      <c r="W92" s="7"/>
      <c r="X92" s="7"/>
      <c r="Y92" s="7"/>
    </row>
    <row r="93" spans="1:25" ht="15" customHeight="1">
      <c r="A93" s="44">
        <v>18</v>
      </c>
      <c r="B93" s="45" t="s">
        <v>96</v>
      </c>
      <c r="C93" s="46" t="s">
        <v>89</v>
      </c>
      <c r="D93" s="80" t="s">
        <v>97</v>
      </c>
      <c r="E93" s="80" t="s">
        <v>97</v>
      </c>
      <c r="F93" s="80" t="s">
        <v>97</v>
      </c>
      <c r="G93" s="80" t="s">
        <v>97</v>
      </c>
      <c r="H93" s="80" t="s">
        <v>97</v>
      </c>
      <c r="I93" s="80" t="s">
        <v>97</v>
      </c>
      <c r="J93" s="80" t="s">
        <v>97</v>
      </c>
      <c r="K93" s="80" t="s">
        <v>97</v>
      </c>
      <c r="L93" s="80" t="s">
        <v>97</v>
      </c>
      <c r="M93" s="80" t="s">
        <v>97</v>
      </c>
      <c r="N93" s="80" t="s">
        <v>97</v>
      </c>
      <c r="O93" s="80" t="s">
        <v>97</v>
      </c>
      <c r="P93" s="80" t="s">
        <v>97</v>
      </c>
      <c r="Q93" s="80" t="s">
        <v>97</v>
      </c>
      <c r="R93" s="80" t="s">
        <v>97</v>
      </c>
      <c r="S93" s="81" t="s">
        <v>97</v>
      </c>
      <c r="T93" s="7"/>
      <c r="U93" s="7"/>
      <c r="V93" s="7"/>
      <c r="W93" s="7"/>
      <c r="X93" s="7"/>
      <c r="Y93" s="7"/>
    </row>
    <row r="94" spans="1:25" ht="16.5" customHeight="1">
      <c r="A94" s="26">
        <v>19</v>
      </c>
      <c r="B94" s="27" t="s">
        <v>98</v>
      </c>
      <c r="C94" s="28" t="s">
        <v>89</v>
      </c>
      <c r="D94" s="85">
        <v>17551.259999999998</v>
      </c>
      <c r="E94" s="85">
        <v>19256</v>
      </c>
      <c r="F94" s="85">
        <f>E94</f>
        <v>19256</v>
      </c>
      <c r="G94" s="85">
        <f>F94*1.05</f>
        <v>20218.8</v>
      </c>
      <c r="H94" s="85">
        <f>G94</f>
        <v>20218.8</v>
      </c>
      <c r="I94" s="85">
        <f>H94*1.05</f>
        <v>21229.74</v>
      </c>
      <c r="J94" s="85">
        <f>I94</f>
        <v>21229.74</v>
      </c>
      <c r="K94" s="85">
        <f>J94*1.05</f>
        <v>22291.227000000003</v>
      </c>
      <c r="L94" s="85">
        <f>K94</f>
        <v>22291.227000000003</v>
      </c>
      <c r="M94" s="85">
        <f>L94*1.05</f>
        <v>23405.788350000003</v>
      </c>
      <c r="N94" s="85">
        <f>M94</f>
        <v>23405.788350000003</v>
      </c>
      <c r="O94" s="85">
        <f>N94*1.05</f>
        <v>24576.077767500003</v>
      </c>
      <c r="P94" s="85">
        <f>O94</f>
        <v>24576.077767500003</v>
      </c>
      <c r="Q94" s="85">
        <f>P94*1.05</f>
        <v>25804.881655875004</v>
      </c>
      <c r="R94" s="85">
        <f>Q94</f>
        <v>25804.881655875004</v>
      </c>
      <c r="S94" s="86">
        <f>R94*1.05</f>
        <v>27095.125738668754</v>
      </c>
      <c r="T94" s="7"/>
      <c r="U94" s="7"/>
      <c r="V94" s="7"/>
      <c r="W94" s="7">
        <v>10873.1</v>
      </c>
      <c r="X94" s="7"/>
      <c r="Y94" s="7"/>
    </row>
    <row r="95" spans="1:25" ht="21" customHeight="1">
      <c r="A95" s="26">
        <v>20</v>
      </c>
      <c r="B95" s="27" t="s">
        <v>99</v>
      </c>
      <c r="C95" s="28" t="s">
        <v>89</v>
      </c>
      <c r="D95" s="85">
        <v>53647</v>
      </c>
      <c r="E95" s="85">
        <v>45027</v>
      </c>
      <c r="F95" s="85">
        <f>E95</f>
        <v>45027</v>
      </c>
      <c r="G95" s="85">
        <f t="shared" ref="G95:O95" si="11">F95</f>
        <v>45027</v>
      </c>
      <c r="H95" s="85">
        <f t="shared" si="11"/>
        <v>45027</v>
      </c>
      <c r="I95" s="85">
        <f t="shared" si="11"/>
        <v>45027</v>
      </c>
      <c r="J95" s="85">
        <f>E95</f>
        <v>45027</v>
      </c>
      <c r="K95" s="85">
        <f t="shared" ref="K95" si="12">J95</f>
        <v>45027</v>
      </c>
      <c r="L95" s="85">
        <f>G95</f>
        <v>45027</v>
      </c>
      <c r="M95" s="85">
        <f t="shared" ref="M95" si="13">L95</f>
        <v>45027</v>
      </c>
      <c r="N95" s="85">
        <f>I95</f>
        <v>45027</v>
      </c>
      <c r="O95" s="85">
        <f t="shared" si="11"/>
        <v>45027</v>
      </c>
      <c r="P95" s="85">
        <f>O95</f>
        <v>45027</v>
      </c>
      <c r="Q95" s="85">
        <v>53000</v>
      </c>
      <c r="R95" s="85">
        <f>Q95</f>
        <v>53000</v>
      </c>
      <c r="S95" s="86">
        <v>53000</v>
      </c>
      <c r="T95" s="60"/>
      <c r="U95" s="7"/>
      <c r="V95" s="7"/>
      <c r="W95" s="7"/>
      <c r="X95" s="7"/>
      <c r="Y95" s="7"/>
    </row>
    <row r="96" spans="1:25" ht="14.25" customHeight="1">
      <c r="A96" s="26">
        <v>21</v>
      </c>
      <c r="B96" s="48" t="s">
        <v>100</v>
      </c>
      <c r="C96" s="28" t="s">
        <v>89</v>
      </c>
      <c r="D96" s="49" t="s">
        <v>97</v>
      </c>
      <c r="E96" s="49" t="s">
        <v>97</v>
      </c>
      <c r="F96" s="49" t="s">
        <v>97</v>
      </c>
      <c r="G96" s="49" t="s">
        <v>97</v>
      </c>
      <c r="H96" s="49" t="s">
        <v>97</v>
      </c>
      <c r="I96" s="49" t="s">
        <v>97</v>
      </c>
      <c r="J96" s="49" t="s">
        <v>97</v>
      </c>
      <c r="K96" s="49" t="s">
        <v>97</v>
      </c>
      <c r="L96" s="49" t="s">
        <v>97</v>
      </c>
      <c r="M96" s="49" t="s">
        <v>97</v>
      </c>
      <c r="N96" s="49" t="s">
        <v>97</v>
      </c>
      <c r="O96" s="49" t="s">
        <v>97</v>
      </c>
      <c r="P96" s="49" t="s">
        <v>97</v>
      </c>
      <c r="Q96" s="49" t="s">
        <v>97</v>
      </c>
      <c r="R96" s="49" t="s">
        <v>97</v>
      </c>
      <c r="S96" s="50" t="s">
        <v>97</v>
      </c>
      <c r="T96" s="7"/>
      <c r="U96" s="7"/>
      <c r="V96" s="7"/>
      <c r="W96" s="7"/>
      <c r="X96" s="7"/>
      <c r="Y96" s="7"/>
    </row>
    <row r="97" spans="1:29" ht="15" customHeight="1">
      <c r="A97" s="51">
        <v>22</v>
      </c>
      <c r="B97" s="48" t="s">
        <v>101</v>
      </c>
      <c r="C97" s="28" t="s">
        <v>89</v>
      </c>
      <c r="D97" s="85">
        <v>147532</v>
      </c>
      <c r="E97" s="85">
        <v>116155</v>
      </c>
      <c r="F97" s="85">
        <v>116155</v>
      </c>
      <c r="G97" s="85">
        <v>116155</v>
      </c>
      <c r="H97" s="85">
        <v>116155</v>
      </c>
      <c r="I97" s="85">
        <v>116155</v>
      </c>
      <c r="J97" s="85">
        <v>116155</v>
      </c>
      <c r="K97" s="85">
        <v>116155</v>
      </c>
      <c r="L97" s="85">
        <v>151490.79</v>
      </c>
      <c r="M97" s="85">
        <v>151490.79</v>
      </c>
      <c r="N97" s="85">
        <v>151490.79</v>
      </c>
      <c r="O97" s="85">
        <v>151490.79</v>
      </c>
      <c r="P97" s="85">
        <f>O97</f>
        <v>151490.79</v>
      </c>
      <c r="Q97" s="85">
        <f>P97*1.05</f>
        <v>159065.32950000002</v>
      </c>
      <c r="R97" s="85">
        <f>Q97</f>
        <v>159065.32950000002</v>
      </c>
      <c r="S97" s="86">
        <f>R97*1.05</f>
        <v>167018.59597500003</v>
      </c>
      <c r="U97" s="7"/>
      <c r="V97" s="7"/>
      <c r="W97" s="7"/>
      <c r="X97" s="7"/>
      <c r="Y97" s="7"/>
    </row>
    <row r="98" spans="1:29" ht="12.75" customHeight="1">
      <c r="A98" s="26">
        <v>23</v>
      </c>
      <c r="B98" s="27" t="s">
        <v>102</v>
      </c>
      <c r="C98" s="28" t="s">
        <v>89</v>
      </c>
      <c r="D98" s="87">
        <v>158154</v>
      </c>
      <c r="E98" s="87">
        <v>139303</v>
      </c>
      <c r="F98" s="87">
        <v>139303</v>
      </c>
      <c r="G98" s="87">
        <v>139303</v>
      </c>
      <c r="H98" s="87">
        <v>139303</v>
      </c>
      <c r="I98" s="87">
        <v>139303</v>
      </c>
      <c r="J98" s="87">
        <v>139303</v>
      </c>
      <c r="K98" s="87">
        <v>139303</v>
      </c>
      <c r="L98" s="87">
        <v>140661.79</v>
      </c>
      <c r="M98" s="87">
        <v>140661.79</v>
      </c>
      <c r="N98" s="87">
        <v>140661.79</v>
      </c>
      <c r="O98" s="87">
        <v>140661.79</v>
      </c>
      <c r="P98" s="87">
        <f>O98</f>
        <v>140661.79</v>
      </c>
      <c r="Q98" s="87">
        <f>P98*1.05</f>
        <v>147694.87950000001</v>
      </c>
      <c r="R98" s="87">
        <f>Q98</f>
        <v>147694.87950000001</v>
      </c>
      <c r="S98" s="88">
        <f>R98*1.05</f>
        <v>155079.62347500003</v>
      </c>
      <c r="T98" s="60"/>
      <c r="U98" s="7"/>
      <c r="V98" s="7"/>
      <c r="W98" s="7"/>
      <c r="X98" s="7"/>
      <c r="Y98" s="7"/>
    </row>
    <row r="99" spans="1:29" ht="18.75">
      <c r="A99" s="26">
        <v>24</v>
      </c>
      <c r="B99" s="118" t="s">
        <v>103</v>
      </c>
      <c r="C99" s="103" t="s">
        <v>16</v>
      </c>
      <c r="D99" s="104">
        <f>D95/D98*100</f>
        <v>33.920735485665872</v>
      </c>
      <c r="E99" s="104">
        <f>E95/E98*100</f>
        <v>32.323065547762795</v>
      </c>
      <c r="F99" s="104">
        <f t="shared" ref="F99:Q99" si="14">F95/F98*100</f>
        <v>32.323065547762795</v>
      </c>
      <c r="G99" s="104">
        <f t="shared" si="14"/>
        <v>32.323065547762795</v>
      </c>
      <c r="H99" s="104">
        <f t="shared" si="14"/>
        <v>32.323065547762795</v>
      </c>
      <c r="I99" s="104">
        <f t="shared" si="14"/>
        <v>32.323065547762795</v>
      </c>
      <c r="J99" s="104">
        <f t="shared" ref="J99:M99" si="15">J95/J98*100</f>
        <v>32.323065547762795</v>
      </c>
      <c r="K99" s="104">
        <f t="shared" si="15"/>
        <v>32.323065547762795</v>
      </c>
      <c r="L99" s="104">
        <f t="shared" si="15"/>
        <v>32.010825398994278</v>
      </c>
      <c r="M99" s="104">
        <f t="shared" si="15"/>
        <v>32.010825398994278</v>
      </c>
      <c r="N99" s="104">
        <f t="shared" si="14"/>
        <v>32.010825398994278</v>
      </c>
      <c r="O99" s="104">
        <f t="shared" si="14"/>
        <v>32.010825398994278</v>
      </c>
      <c r="P99" s="104">
        <f t="shared" si="14"/>
        <v>32.010825398994278</v>
      </c>
      <c r="Q99" s="104">
        <f t="shared" si="14"/>
        <v>35.88479179469455</v>
      </c>
      <c r="R99" s="104">
        <f t="shared" ref="R99:S99" si="16">R95/R98*100</f>
        <v>35.88479179469455</v>
      </c>
      <c r="S99" s="105">
        <f t="shared" si="16"/>
        <v>34.175992185423368</v>
      </c>
      <c r="T99" s="61"/>
      <c r="U99" s="7"/>
      <c r="V99" s="7"/>
      <c r="W99" s="7"/>
      <c r="X99" s="7"/>
      <c r="Y99" s="7"/>
      <c r="Z99" s="7"/>
      <c r="AA99" s="7"/>
      <c r="AB99" s="7"/>
      <c r="AC99" s="7"/>
    </row>
    <row r="100" spans="1:29" ht="12.75" customHeight="1" thickBot="1">
      <c r="A100" s="52">
        <v>25</v>
      </c>
      <c r="B100" s="67" t="s">
        <v>104</v>
      </c>
      <c r="C100" s="68" t="s">
        <v>89</v>
      </c>
      <c r="D100" s="69">
        <f>D108+D109</f>
        <v>5000</v>
      </c>
      <c r="E100" s="69">
        <f>E108+E109</f>
        <v>0</v>
      </c>
      <c r="F100" s="69">
        <v>68107.23</v>
      </c>
      <c r="G100" s="69">
        <f>F100*1.02</f>
        <v>69469.374599999996</v>
      </c>
      <c r="H100" s="69">
        <v>31100</v>
      </c>
      <c r="I100" s="69">
        <f>H100*1.01</f>
        <v>31411</v>
      </c>
      <c r="J100" s="69">
        <v>21089</v>
      </c>
      <c r="K100" s="69">
        <f>J100*0.99</f>
        <v>20878.11</v>
      </c>
      <c r="L100" s="69">
        <v>21089</v>
      </c>
      <c r="M100" s="69">
        <f>L100*0.99</f>
        <v>20878.11</v>
      </c>
      <c r="N100" s="69">
        <v>21089</v>
      </c>
      <c r="O100" s="69">
        <f>N100*0.99</f>
        <v>20878.11</v>
      </c>
      <c r="P100" s="69">
        <v>27200</v>
      </c>
      <c r="Q100" s="69">
        <f>P100*0.99</f>
        <v>26928</v>
      </c>
      <c r="R100" s="69">
        <v>178200</v>
      </c>
      <c r="S100" s="72">
        <f>R100*0.99</f>
        <v>176418</v>
      </c>
    </row>
    <row r="101" spans="1:29" ht="12.75" hidden="1" customHeight="1">
      <c r="B101" s="63" t="s">
        <v>105</v>
      </c>
      <c r="C101" s="64" t="s">
        <v>107</v>
      </c>
      <c r="D101" s="65">
        <v>24673.439999999999</v>
      </c>
      <c r="E101" s="66">
        <f>6100+5000</f>
        <v>11100</v>
      </c>
      <c r="F101" s="65">
        <v>15.42</v>
      </c>
      <c r="G101" s="65"/>
      <c r="H101" s="65">
        <v>30.4</v>
      </c>
      <c r="I101" s="65"/>
      <c r="J101" s="65">
        <v>52.48</v>
      </c>
      <c r="K101" s="65"/>
      <c r="L101" s="65">
        <v>52.48</v>
      </c>
      <c r="M101" s="65"/>
      <c r="N101" s="65">
        <v>52.48</v>
      </c>
      <c r="O101" s="65"/>
      <c r="P101" s="65">
        <v>13.59</v>
      </c>
      <c r="Q101" s="65"/>
      <c r="R101" s="65">
        <v>88.83</v>
      </c>
      <c r="S101" s="66"/>
    </row>
    <row r="102" spans="1:29" s="56" customFormat="1" ht="12.75" hidden="1" customHeight="1">
      <c r="B102" s="57" t="s">
        <v>106</v>
      </c>
      <c r="C102" s="55" t="s">
        <v>108</v>
      </c>
      <c r="D102" s="62">
        <v>16845.333999999999</v>
      </c>
      <c r="E102" s="55">
        <v>108726</v>
      </c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55"/>
    </row>
    <row r="103" spans="1:29" ht="12.75" hidden="1" customHeight="1">
      <c r="B103" s="53"/>
      <c r="C103" s="54"/>
      <c r="D103" s="62">
        <v>24673.439999999999</v>
      </c>
      <c r="E103" s="62">
        <v>9585.9599999999991</v>
      </c>
      <c r="F103" s="62">
        <v>15.42</v>
      </c>
      <c r="G103" s="62"/>
      <c r="H103" s="62">
        <v>30.4</v>
      </c>
      <c r="I103" s="62"/>
      <c r="J103" s="62">
        <v>52.48</v>
      </c>
      <c r="K103" s="62"/>
      <c r="L103" s="62">
        <v>52.48</v>
      </c>
      <c r="M103" s="62"/>
      <c r="N103" s="62">
        <v>52.48</v>
      </c>
      <c r="O103" s="62"/>
      <c r="P103" s="62">
        <v>13.59</v>
      </c>
      <c r="Q103" s="62"/>
      <c r="R103" s="62">
        <v>88.83</v>
      </c>
      <c r="S103" s="55"/>
    </row>
    <row r="104" spans="1:29" ht="12.75" hidden="1" customHeight="1">
      <c r="B104" s="58"/>
      <c r="C104" s="54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55"/>
    </row>
    <row r="105" spans="1:29" ht="12.75" hidden="1" customHeight="1">
      <c r="B105" s="58"/>
      <c r="C105" s="54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</row>
    <row r="106" spans="1:29" ht="12.75" hidden="1" customHeight="1"/>
    <row r="107" spans="1:29" ht="12.75" hidden="1" customHeight="1">
      <c r="B107" s="3"/>
      <c r="D107" s="59">
        <f>D101+D102+D103+D104+D105</f>
        <v>66192.213999999993</v>
      </c>
      <c r="E107" s="59">
        <f t="shared" ref="E107:S107" si="17">E101+E102+E103+E104+E105</f>
        <v>129411.95999999999</v>
      </c>
      <c r="F107" s="59">
        <f t="shared" si="17"/>
        <v>30.84</v>
      </c>
      <c r="G107" s="59">
        <f t="shared" si="17"/>
        <v>0</v>
      </c>
      <c r="H107" s="59">
        <f t="shared" si="17"/>
        <v>60.8</v>
      </c>
      <c r="I107" s="59">
        <f t="shared" si="17"/>
        <v>0</v>
      </c>
      <c r="J107" s="59">
        <f t="shared" ref="J107:M107" si="18">J101+J102+J103+J104+J105</f>
        <v>104.96</v>
      </c>
      <c r="K107" s="59">
        <f t="shared" si="18"/>
        <v>0</v>
      </c>
      <c r="L107" s="59">
        <f t="shared" si="18"/>
        <v>104.96</v>
      </c>
      <c r="M107" s="59">
        <f t="shared" si="18"/>
        <v>0</v>
      </c>
      <c r="N107" s="59">
        <f t="shared" si="17"/>
        <v>104.96</v>
      </c>
      <c r="O107" s="59">
        <f t="shared" si="17"/>
        <v>0</v>
      </c>
      <c r="P107" s="59">
        <f t="shared" si="17"/>
        <v>27.18</v>
      </c>
      <c r="Q107" s="59">
        <f t="shared" si="17"/>
        <v>0</v>
      </c>
      <c r="R107" s="59">
        <f t="shared" si="17"/>
        <v>177.66</v>
      </c>
      <c r="S107" s="59">
        <f t="shared" si="17"/>
        <v>0</v>
      </c>
    </row>
    <row r="108" spans="1:29" ht="13.5" thickBot="1">
      <c r="A108" s="127">
        <v>26</v>
      </c>
      <c r="B108" s="125" t="s">
        <v>124</v>
      </c>
      <c r="C108" s="68" t="s">
        <v>89</v>
      </c>
      <c r="D108" s="128">
        <v>0</v>
      </c>
      <c r="E108" s="128">
        <v>0</v>
      </c>
      <c r="F108" s="128">
        <v>0</v>
      </c>
      <c r="G108" s="130" t="s">
        <v>97</v>
      </c>
      <c r="H108" s="128">
        <v>0</v>
      </c>
      <c r="I108" s="129" t="s">
        <v>97</v>
      </c>
      <c r="J108" s="128">
        <v>0</v>
      </c>
      <c r="K108" s="129" t="s">
        <v>97</v>
      </c>
      <c r="L108" s="128">
        <v>0</v>
      </c>
      <c r="M108" s="129" t="s">
        <v>97</v>
      </c>
      <c r="N108" s="128">
        <v>0</v>
      </c>
      <c r="O108" s="129" t="s">
        <v>97</v>
      </c>
      <c r="P108" s="128">
        <v>28300</v>
      </c>
      <c r="Q108" s="129" t="s">
        <v>97</v>
      </c>
      <c r="R108" s="128">
        <v>32200</v>
      </c>
      <c r="S108" s="129" t="s">
        <v>97</v>
      </c>
    </row>
    <row r="109" spans="1:29" ht="15.75" customHeight="1" thickBot="1">
      <c r="A109" s="127">
        <v>27</v>
      </c>
      <c r="B109" s="126" t="s">
        <v>522</v>
      </c>
      <c r="C109" s="68" t="s">
        <v>89</v>
      </c>
      <c r="D109" s="128">
        <v>5000</v>
      </c>
      <c r="E109" s="128">
        <v>0</v>
      </c>
      <c r="F109" s="128">
        <v>0</v>
      </c>
      <c r="G109" s="130" t="s">
        <v>97</v>
      </c>
      <c r="H109" s="128">
        <v>0</v>
      </c>
      <c r="I109" s="130" t="s">
        <v>97</v>
      </c>
      <c r="J109" s="128">
        <v>0</v>
      </c>
      <c r="K109" s="130" t="s">
        <v>97</v>
      </c>
      <c r="L109" s="128">
        <v>0</v>
      </c>
      <c r="M109" s="130" t="s">
        <v>97</v>
      </c>
      <c r="N109" s="128">
        <v>0</v>
      </c>
      <c r="O109" s="130" t="s">
        <v>97</v>
      </c>
      <c r="P109" s="128">
        <v>507170</v>
      </c>
      <c r="Q109" s="130" t="s">
        <v>97</v>
      </c>
      <c r="R109" s="128">
        <v>183750</v>
      </c>
      <c r="S109" s="130" t="s">
        <v>97</v>
      </c>
    </row>
    <row r="110" spans="1:29">
      <c r="A110" s="229"/>
      <c r="B110" s="230"/>
      <c r="C110" s="24"/>
      <c r="D110" s="231"/>
      <c r="E110" s="231"/>
      <c r="F110" s="231"/>
      <c r="G110" s="232"/>
      <c r="H110" s="231"/>
      <c r="I110" s="232"/>
      <c r="J110" s="232"/>
      <c r="K110" s="232"/>
      <c r="L110" s="232"/>
      <c r="M110" s="232"/>
      <c r="N110" s="231"/>
      <c r="O110" s="232"/>
      <c r="P110" s="231"/>
      <c r="Q110" s="232"/>
      <c r="R110" s="231"/>
      <c r="S110" s="232"/>
    </row>
    <row r="111" spans="1:29">
      <c r="A111" s="229"/>
      <c r="B111" s="230"/>
      <c r="C111" s="24"/>
      <c r="D111" s="231"/>
      <c r="E111" s="231"/>
      <c r="F111" s="231"/>
      <c r="G111" s="232"/>
      <c r="H111" s="231"/>
      <c r="I111" s="232"/>
      <c r="J111" s="232"/>
      <c r="K111" s="232"/>
      <c r="L111" s="232"/>
      <c r="M111" s="232"/>
      <c r="N111" s="231"/>
      <c r="O111" s="232"/>
      <c r="P111" s="231"/>
      <c r="Q111" s="232"/>
      <c r="R111" s="231"/>
      <c r="S111" s="232"/>
    </row>
    <row r="112" spans="1:29" ht="19.5" customHeight="1">
      <c r="C112" s="73" t="s">
        <v>528</v>
      </c>
      <c r="D112" s="56"/>
    </row>
  </sheetData>
  <mergeCells count="12">
    <mergeCell ref="R8:S8"/>
    <mergeCell ref="B6:G6"/>
    <mergeCell ref="P7:Q7"/>
    <mergeCell ref="A8:A9"/>
    <mergeCell ref="B8:B9"/>
    <mergeCell ref="C8:C9"/>
    <mergeCell ref="F8:G8"/>
    <mergeCell ref="H8:I8"/>
    <mergeCell ref="N8:O8"/>
    <mergeCell ref="P8:Q8"/>
    <mergeCell ref="J8:K8"/>
    <mergeCell ref="L8:M8"/>
  </mergeCells>
  <pageMargins left="0.11811023622047245" right="0.11811023622047245" top="0" bottom="0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5"/>
  <sheetViews>
    <sheetView workbookViewId="0">
      <selection activeCell="O144" sqref="A1:O144"/>
    </sheetView>
  </sheetViews>
  <sheetFormatPr defaultRowHeight="15"/>
  <cols>
    <col min="1" max="1" width="8.7109375" style="135" customWidth="1"/>
    <col min="2" max="2" width="9" style="135" customWidth="1"/>
    <col min="3" max="3" width="58.5703125" style="135" customWidth="1"/>
    <col min="4" max="4" width="9.140625" style="135" customWidth="1"/>
    <col min="5" max="5" width="9.28515625" style="135" customWidth="1"/>
    <col min="6" max="7" width="8.85546875" style="135" customWidth="1"/>
    <col min="8" max="8" width="9.5703125" style="135" customWidth="1"/>
    <col min="9" max="13" width="10.42578125" style="135" customWidth="1"/>
    <col min="14" max="14" width="10" style="135" customWidth="1"/>
    <col min="15" max="15" width="9.140625" style="135" customWidth="1"/>
    <col min="16" max="256" width="9.140625" style="135"/>
    <col min="257" max="257" width="8.7109375" style="135" customWidth="1"/>
    <col min="258" max="258" width="9" style="135" customWidth="1"/>
    <col min="259" max="259" width="58.5703125" style="135" customWidth="1"/>
    <col min="260" max="260" width="10.85546875" style="135" customWidth="1"/>
    <col min="261" max="270" width="11.7109375" style="135" customWidth="1"/>
    <col min="271" max="271" width="11.140625" style="135" customWidth="1"/>
    <col min="272" max="512" width="9.140625" style="135"/>
    <col min="513" max="513" width="8.7109375" style="135" customWidth="1"/>
    <col min="514" max="514" width="9" style="135" customWidth="1"/>
    <col min="515" max="515" width="58.5703125" style="135" customWidth="1"/>
    <col min="516" max="516" width="10.85546875" style="135" customWidth="1"/>
    <col min="517" max="526" width="11.7109375" style="135" customWidth="1"/>
    <col min="527" max="527" width="11.140625" style="135" customWidth="1"/>
    <col min="528" max="768" width="9.140625" style="135"/>
    <col min="769" max="769" width="8.7109375" style="135" customWidth="1"/>
    <col min="770" max="770" width="9" style="135" customWidth="1"/>
    <col min="771" max="771" width="58.5703125" style="135" customWidth="1"/>
    <col min="772" max="772" width="10.85546875" style="135" customWidth="1"/>
    <col min="773" max="782" width="11.7109375" style="135" customWidth="1"/>
    <col min="783" max="783" width="11.140625" style="135" customWidth="1"/>
    <col min="784" max="1024" width="9.140625" style="135"/>
    <col min="1025" max="1025" width="8.7109375" style="135" customWidth="1"/>
    <col min="1026" max="1026" width="9" style="135" customWidth="1"/>
    <col min="1027" max="1027" width="58.5703125" style="135" customWidth="1"/>
    <col min="1028" max="1028" width="10.85546875" style="135" customWidth="1"/>
    <col min="1029" max="1038" width="11.7109375" style="135" customWidth="1"/>
    <col min="1039" max="1039" width="11.140625" style="135" customWidth="1"/>
    <col min="1040" max="1280" width="9.140625" style="135"/>
    <col min="1281" max="1281" width="8.7109375" style="135" customWidth="1"/>
    <col min="1282" max="1282" width="9" style="135" customWidth="1"/>
    <col min="1283" max="1283" width="58.5703125" style="135" customWidth="1"/>
    <col min="1284" max="1284" width="10.85546875" style="135" customWidth="1"/>
    <col min="1285" max="1294" width="11.7109375" style="135" customWidth="1"/>
    <col min="1295" max="1295" width="11.140625" style="135" customWidth="1"/>
    <col min="1296" max="1536" width="9.140625" style="135"/>
    <col min="1537" max="1537" width="8.7109375" style="135" customWidth="1"/>
    <col min="1538" max="1538" width="9" style="135" customWidth="1"/>
    <col min="1539" max="1539" width="58.5703125" style="135" customWidth="1"/>
    <col min="1540" max="1540" width="10.85546875" style="135" customWidth="1"/>
    <col min="1541" max="1550" width="11.7109375" style="135" customWidth="1"/>
    <col min="1551" max="1551" width="11.140625" style="135" customWidth="1"/>
    <col min="1552" max="1792" width="9.140625" style="135"/>
    <col min="1793" max="1793" width="8.7109375" style="135" customWidth="1"/>
    <col min="1794" max="1794" width="9" style="135" customWidth="1"/>
    <col min="1795" max="1795" width="58.5703125" style="135" customWidth="1"/>
    <col min="1796" max="1796" width="10.85546875" style="135" customWidth="1"/>
    <col min="1797" max="1806" width="11.7109375" style="135" customWidth="1"/>
    <col min="1807" max="1807" width="11.140625" style="135" customWidth="1"/>
    <col min="1808" max="2048" width="9.140625" style="135"/>
    <col min="2049" max="2049" width="8.7109375" style="135" customWidth="1"/>
    <col min="2050" max="2050" width="9" style="135" customWidth="1"/>
    <col min="2051" max="2051" width="58.5703125" style="135" customWidth="1"/>
    <col min="2052" max="2052" width="10.85546875" style="135" customWidth="1"/>
    <col min="2053" max="2062" width="11.7109375" style="135" customWidth="1"/>
    <col min="2063" max="2063" width="11.140625" style="135" customWidth="1"/>
    <col min="2064" max="2304" width="9.140625" style="135"/>
    <col min="2305" max="2305" width="8.7109375" style="135" customWidth="1"/>
    <col min="2306" max="2306" width="9" style="135" customWidth="1"/>
    <col min="2307" max="2307" width="58.5703125" style="135" customWidth="1"/>
    <col min="2308" max="2308" width="10.85546875" style="135" customWidth="1"/>
    <col min="2309" max="2318" width="11.7109375" style="135" customWidth="1"/>
    <col min="2319" max="2319" width="11.140625" style="135" customWidth="1"/>
    <col min="2320" max="2560" width="9.140625" style="135"/>
    <col min="2561" max="2561" width="8.7109375" style="135" customWidth="1"/>
    <col min="2562" max="2562" width="9" style="135" customWidth="1"/>
    <col min="2563" max="2563" width="58.5703125" style="135" customWidth="1"/>
    <col min="2564" max="2564" width="10.85546875" style="135" customWidth="1"/>
    <col min="2565" max="2574" width="11.7109375" style="135" customWidth="1"/>
    <col min="2575" max="2575" width="11.140625" style="135" customWidth="1"/>
    <col min="2576" max="2816" width="9.140625" style="135"/>
    <col min="2817" max="2817" width="8.7109375" style="135" customWidth="1"/>
    <col min="2818" max="2818" width="9" style="135" customWidth="1"/>
    <col min="2819" max="2819" width="58.5703125" style="135" customWidth="1"/>
    <col min="2820" max="2820" width="10.85546875" style="135" customWidth="1"/>
    <col min="2821" max="2830" width="11.7109375" style="135" customWidth="1"/>
    <col min="2831" max="2831" width="11.140625" style="135" customWidth="1"/>
    <col min="2832" max="3072" width="9.140625" style="135"/>
    <col min="3073" max="3073" width="8.7109375" style="135" customWidth="1"/>
    <col min="3074" max="3074" width="9" style="135" customWidth="1"/>
    <col min="3075" max="3075" width="58.5703125" style="135" customWidth="1"/>
    <col min="3076" max="3076" width="10.85546875" style="135" customWidth="1"/>
    <col min="3077" max="3086" width="11.7109375" style="135" customWidth="1"/>
    <col min="3087" max="3087" width="11.140625" style="135" customWidth="1"/>
    <col min="3088" max="3328" width="9.140625" style="135"/>
    <col min="3329" max="3329" width="8.7109375" style="135" customWidth="1"/>
    <col min="3330" max="3330" width="9" style="135" customWidth="1"/>
    <col min="3331" max="3331" width="58.5703125" style="135" customWidth="1"/>
    <col min="3332" max="3332" width="10.85546875" style="135" customWidth="1"/>
    <col min="3333" max="3342" width="11.7109375" style="135" customWidth="1"/>
    <col min="3343" max="3343" width="11.140625" style="135" customWidth="1"/>
    <col min="3344" max="3584" width="9.140625" style="135"/>
    <col min="3585" max="3585" width="8.7109375" style="135" customWidth="1"/>
    <col min="3586" max="3586" width="9" style="135" customWidth="1"/>
    <col min="3587" max="3587" width="58.5703125" style="135" customWidth="1"/>
    <col min="3588" max="3588" width="10.85546875" style="135" customWidth="1"/>
    <col min="3589" max="3598" width="11.7109375" style="135" customWidth="1"/>
    <col min="3599" max="3599" width="11.140625" style="135" customWidth="1"/>
    <col min="3600" max="3840" width="9.140625" style="135"/>
    <col min="3841" max="3841" width="8.7109375" style="135" customWidth="1"/>
    <col min="3842" max="3842" width="9" style="135" customWidth="1"/>
    <col min="3843" max="3843" width="58.5703125" style="135" customWidth="1"/>
    <col min="3844" max="3844" width="10.85546875" style="135" customWidth="1"/>
    <col min="3845" max="3854" width="11.7109375" style="135" customWidth="1"/>
    <col min="3855" max="3855" width="11.140625" style="135" customWidth="1"/>
    <col min="3856" max="4096" width="9.140625" style="135"/>
    <col min="4097" max="4097" width="8.7109375" style="135" customWidth="1"/>
    <col min="4098" max="4098" width="9" style="135" customWidth="1"/>
    <col min="4099" max="4099" width="58.5703125" style="135" customWidth="1"/>
    <col min="4100" max="4100" width="10.85546875" style="135" customWidth="1"/>
    <col min="4101" max="4110" width="11.7109375" style="135" customWidth="1"/>
    <col min="4111" max="4111" width="11.140625" style="135" customWidth="1"/>
    <col min="4112" max="4352" width="9.140625" style="135"/>
    <col min="4353" max="4353" width="8.7109375" style="135" customWidth="1"/>
    <col min="4354" max="4354" width="9" style="135" customWidth="1"/>
    <col min="4355" max="4355" width="58.5703125" style="135" customWidth="1"/>
    <col min="4356" max="4356" width="10.85546875" style="135" customWidth="1"/>
    <col min="4357" max="4366" width="11.7109375" style="135" customWidth="1"/>
    <col min="4367" max="4367" width="11.140625" style="135" customWidth="1"/>
    <col min="4368" max="4608" width="9.140625" style="135"/>
    <col min="4609" max="4609" width="8.7109375" style="135" customWidth="1"/>
    <col min="4610" max="4610" width="9" style="135" customWidth="1"/>
    <col min="4611" max="4611" width="58.5703125" style="135" customWidth="1"/>
    <col min="4612" max="4612" width="10.85546875" style="135" customWidth="1"/>
    <col min="4613" max="4622" width="11.7109375" style="135" customWidth="1"/>
    <col min="4623" max="4623" width="11.140625" style="135" customWidth="1"/>
    <col min="4624" max="4864" width="9.140625" style="135"/>
    <col min="4865" max="4865" width="8.7109375" style="135" customWidth="1"/>
    <col min="4866" max="4866" width="9" style="135" customWidth="1"/>
    <col min="4867" max="4867" width="58.5703125" style="135" customWidth="1"/>
    <col min="4868" max="4868" width="10.85546875" style="135" customWidth="1"/>
    <col min="4869" max="4878" width="11.7109375" style="135" customWidth="1"/>
    <col min="4879" max="4879" width="11.140625" style="135" customWidth="1"/>
    <col min="4880" max="5120" width="9.140625" style="135"/>
    <col min="5121" max="5121" width="8.7109375" style="135" customWidth="1"/>
    <col min="5122" max="5122" width="9" style="135" customWidth="1"/>
    <col min="5123" max="5123" width="58.5703125" style="135" customWidth="1"/>
    <col min="5124" max="5124" width="10.85546875" style="135" customWidth="1"/>
    <col min="5125" max="5134" width="11.7109375" style="135" customWidth="1"/>
    <col min="5135" max="5135" width="11.140625" style="135" customWidth="1"/>
    <col min="5136" max="5376" width="9.140625" style="135"/>
    <col min="5377" max="5377" width="8.7109375" style="135" customWidth="1"/>
    <col min="5378" max="5378" width="9" style="135" customWidth="1"/>
    <col min="5379" max="5379" width="58.5703125" style="135" customWidth="1"/>
    <col min="5380" max="5380" width="10.85546875" style="135" customWidth="1"/>
    <col min="5381" max="5390" width="11.7109375" style="135" customWidth="1"/>
    <col min="5391" max="5391" width="11.140625" style="135" customWidth="1"/>
    <col min="5392" max="5632" width="9.140625" style="135"/>
    <col min="5633" max="5633" width="8.7109375" style="135" customWidth="1"/>
    <col min="5634" max="5634" width="9" style="135" customWidth="1"/>
    <col min="5635" max="5635" width="58.5703125" style="135" customWidth="1"/>
    <col min="5636" max="5636" width="10.85546875" style="135" customWidth="1"/>
    <col min="5637" max="5646" width="11.7109375" style="135" customWidth="1"/>
    <col min="5647" max="5647" width="11.140625" style="135" customWidth="1"/>
    <col min="5648" max="5888" width="9.140625" style="135"/>
    <col min="5889" max="5889" width="8.7109375" style="135" customWidth="1"/>
    <col min="5890" max="5890" width="9" style="135" customWidth="1"/>
    <col min="5891" max="5891" width="58.5703125" style="135" customWidth="1"/>
    <col min="5892" max="5892" width="10.85546875" style="135" customWidth="1"/>
    <col min="5893" max="5902" width="11.7109375" style="135" customWidth="1"/>
    <col min="5903" max="5903" width="11.140625" style="135" customWidth="1"/>
    <col min="5904" max="6144" width="9.140625" style="135"/>
    <col min="6145" max="6145" width="8.7109375" style="135" customWidth="1"/>
    <col min="6146" max="6146" width="9" style="135" customWidth="1"/>
    <col min="6147" max="6147" width="58.5703125" style="135" customWidth="1"/>
    <col min="6148" max="6148" width="10.85546875" style="135" customWidth="1"/>
    <col min="6149" max="6158" width="11.7109375" style="135" customWidth="1"/>
    <col min="6159" max="6159" width="11.140625" style="135" customWidth="1"/>
    <col min="6160" max="6400" width="9.140625" style="135"/>
    <col min="6401" max="6401" width="8.7109375" style="135" customWidth="1"/>
    <col min="6402" max="6402" width="9" style="135" customWidth="1"/>
    <col min="6403" max="6403" width="58.5703125" style="135" customWidth="1"/>
    <col min="6404" max="6404" width="10.85546875" style="135" customWidth="1"/>
    <col min="6405" max="6414" width="11.7109375" style="135" customWidth="1"/>
    <col min="6415" max="6415" width="11.140625" style="135" customWidth="1"/>
    <col min="6416" max="6656" width="9.140625" style="135"/>
    <col min="6657" max="6657" width="8.7109375" style="135" customWidth="1"/>
    <col min="6658" max="6658" width="9" style="135" customWidth="1"/>
    <col min="6659" max="6659" width="58.5703125" style="135" customWidth="1"/>
    <col min="6660" max="6660" width="10.85546875" style="135" customWidth="1"/>
    <col min="6661" max="6670" width="11.7109375" style="135" customWidth="1"/>
    <col min="6671" max="6671" width="11.140625" style="135" customWidth="1"/>
    <col min="6672" max="6912" width="9.140625" style="135"/>
    <col min="6913" max="6913" width="8.7109375" style="135" customWidth="1"/>
    <col min="6914" max="6914" width="9" style="135" customWidth="1"/>
    <col min="6915" max="6915" width="58.5703125" style="135" customWidth="1"/>
    <col min="6916" max="6916" width="10.85546875" style="135" customWidth="1"/>
    <col min="6917" max="6926" width="11.7109375" style="135" customWidth="1"/>
    <col min="6927" max="6927" width="11.140625" style="135" customWidth="1"/>
    <col min="6928" max="7168" width="9.140625" style="135"/>
    <col min="7169" max="7169" width="8.7109375" style="135" customWidth="1"/>
    <col min="7170" max="7170" width="9" style="135" customWidth="1"/>
    <col min="7171" max="7171" width="58.5703125" style="135" customWidth="1"/>
    <col min="7172" max="7172" width="10.85546875" style="135" customWidth="1"/>
    <col min="7173" max="7182" width="11.7109375" style="135" customWidth="1"/>
    <col min="7183" max="7183" width="11.140625" style="135" customWidth="1"/>
    <col min="7184" max="7424" width="9.140625" style="135"/>
    <col min="7425" max="7425" width="8.7109375" style="135" customWidth="1"/>
    <col min="7426" max="7426" width="9" style="135" customWidth="1"/>
    <col min="7427" max="7427" width="58.5703125" style="135" customWidth="1"/>
    <col min="7428" max="7428" width="10.85546875" style="135" customWidth="1"/>
    <col min="7429" max="7438" width="11.7109375" style="135" customWidth="1"/>
    <col min="7439" max="7439" width="11.140625" style="135" customWidth="1"/>
    <col min="7440" max="7680" width="9.140625" style="135"/>
    <col min="7681" max="7681" width="8.7109375" style="135" customWidth="1"/>
    <col min="7682" max="7682" width="9" style="135" customWidth="1"/>
    <col min="7683" max="7683" width="58.5703125" style="135" customWidth="1"/>
    <col min="7684" max="7684" width="10.85546875" style="135" customWidth="1"/>
    <col min="7685" max="7694" width="11.7109375" style="135" customWidth="1"/>
    <col min="7695" max="7695" width="11.140625" style="135" customWidth="1"/>
    <col min="7696" max="7936" width="9.140625" style="135"/>
    <col min="7937" max="7937" width="8.7109375" style="135" customWidth="1"/>
    <col min="7938" max="7938" width="9" style="135" customWidth="1"/>
    <col min="7939" max="7939" width="58.5703125" style="135" customWidth="1"/>
    <col min="7940" max="7940" width="10.85546875" style="135" customWidth="1"/>
    <col min="7941" max="7950" width="11.7109375" style="135" customWidth="1"/>
    <col min="7951" max="7951" width="11.140625" style="135" customWidth="1"/>
    <col min="7952" max="8192" width="9.140625" style="135"/>
    <col min="8193" max="8193" width="8.7109375" style="135" customWidth="1"/>
    <col min="8194" max="8194" width="9" style="135" customWidth="1"/>
    <col min="8195" max="8195" width="58.5703125" style="135" customWidth="1"/>
    <col min="8196" max="8196" width="10.85546875" style="135" customWidth="1"/>
    <col min="8197" max="8206" width="11.7109375" style="135" customWidth="1"/>
    <col min="8207" max="8207" width="11.140625" style="135" customWidth="1"/>
    <col min="8208" max="8448" width="9.140625" style="135"/>
    <col min="8449" max="8449" width="8.7109375" style="135" customWidth="1"/>
    <col min="8450" max="8450" width="9" style="135" customWidth="1"/>
    <col min="8451" max="8451" width="58.5703125" style="135" customWidth="1"/>
    <col min="8452" max="8452" width="10.85546875" style="135" customWidth="1"/>
    <col min="8453" max="8462" width="11.7109375" style="135" customWidth="1"/>
    <col min="8463" max="8463" width="11.140625" style="135" customWidth="1"/>
    <col min="8464" max="8704" width="9.140625" style="135"/>
    <col min="8705" max="8705" width="8.7109375" style="135" customWidth="1"/>
    <col min="8706" max="8706" width="9" style="135" customWidth="1"/>
    <col min="8707" max="8707" width="58.5703125" style="135" customWidth="1"/>
    <col min="8708" max="8708" width="10.85546875" style="135" customWidth="1"/>
    <col min="8709" max="8718" width="11.7109375" style="135" customWidth="1"/>
    <col min="8719" max="8719" width="11.140625" style="135" customWidth="1"/>
    <col min="8720" max="8960" width="9.140625" style="135"/>
    <col min="8961" max="8961" width="8.7109375" style="135" customWidth="1"/>
    <col min="8962" max="8962" width="9" style="135" customWidth="1"/>
    <col min="8963" max="8963" width="58.5703125" style="135" customWidth="1"/>
    <col min="8964" max="8964" width="10.85546875" style="135" customWidth="1"/>
    <col min="8965" max="8974" width="11.7109375" style="135" customWidth="1"/>
    <col min="8975" max="8975" width="11.140625" style="135" customWidth="1"/>
    <col min="8976" max="9216" width="9.140625" style="135"/>
    <col min="9217" max="9217" width="8.7109375" style="135" customWidth="1"/>
    <col min="9218" max="9218" width="9" style="135" customWidth="1"/>
    <col min="9219" max="9219" width="58.5703125" style="135" customWidth="1"/>
    <col min="9220" max="9220" width="10.85546875" style="135" customWidth="1"/>
    <col min="9221" max="9230" width="11.7109375" style="135" customWidth="1"/>
    <col min="9231" max="9231" width="11.140625" style="135" customWidth="1"/>
    <col min="9232" max="9472" width="9.140625" style="135"/>
    <col min="9473" max="9473" width="8.7109375" style="135" customWidth="1"/>
    <col min="9474" max="9474" width="9" style="135" customWidth="1"/>
    <col min="9475" max="9475" width="58.5703125" style="135" customWidth="1"/>
    <col min="9476" max="9476" width="10.85546875" style="135" customWidth="1"/>
    <col min="9477" max="9486" width="11.7109375" style="135" customWidth="1"/>
    <col min="9487" max="9487" width="11.140625" style="135" customWidth="1"/>
    <col min="9488" max="9728" width="9.140625" style="135"/>
    <col min="9729" max="9729" width="8.7109375" style="135" customWidth="1"/>
    <col min="9730" max="9730" width="9" style="135" customWidth="1"/>
    <col min="9731" max="9731" width="58.5703125" style="135" customWidth="1"/>
    <col min="9732" max="9732" width="10.85546875" style="135" customWidth="1"/>
    <col min="9733" max="9742" width="11.7109375" style="135" customWidth="1"/>
    <col min="9743" max="9743" width="11.140625" style="135" customWidth="1"/>
    <col min="9744" max="9984" width="9.140625" style="135"/>
    <col min="9985" max="9985" width="8.7109375" style="135" customWidth="1"/>
    <col min="9986" max="9986" width="9" style="135" customWidth="1"/>
    <col min="9987" max="9987" width="58.5703125" style="135" customWidth="1"/>
    <col min="9988" max="9988" width="10.85546875" style="135" customWidth="1"/>
    <col min="9989" max="9998" width="11.7109375" style="135" customWidth="1"/>
    <col min="9999" max="9999" width="11.140625" style="135" customWidth="1"/>
    <col min="10000" max="10240" width="9.140625" style="135"/>
    <col min="10241" max="10241" width="8.7109375" style="135" customWidth="1"/>
    <col min="10242" max="10242" width="9" style="135" customWidth="1"/>
    <col min="10243" max="10243" width="58.5703125" style="135" customWidth="1"/>
    <col min="10244" max="10244" width="10.85546875" style="135" customWidth="1"/>
    <col min="10245" max="10254" width="11.7109375" style="135" customWidth="1"/>
    <col min="10255" max="10255" width="11.140625" style="135" customWidth="1"/>
    <col min="10256" max="10496" width="9.140625" style="135"/>
    <col min="10497" max="10497" width="8.7109375" style="135" customWidth="1"/>
    <col min="10498" max="10498" width="9" style="135" customWidth="1"/>
    <col min="10499" max="10499" width="58.5703125" style="135" customWidth="1"/>
    <col min="10500" max="10500" width="10.85546875" style="135" customWidth="1"/>
    <col min="10501" max="10510" width="11.7109375" style="135" customWidth="1"/>
    <col min="10511" max="10511" width="11.140625" style="135" customWidth="1"/>
    <col min="10512" max="10752" width="9.140625" style="135"/>
    <col min="10753" max="10753" width="8.7109375" style="135" customWidth="1"/>
    <col min="10754" max="10754" width="9" style="135" customWidth="1"/>
    <col min="10755" max="10755" width="58.5703125" style="135" customWidth="1"/>
    <col min="10756" max="10756" width="10.85546875" style="135" customWidth="1"/>
    <col min="10757" max="10766" width="11.7109375" style="135" customWidth="1"/>
    <col min="10767" max="10767" width="11.140625" style="135" customWidth="1"/>
    <col min="10768" max="11008" width="9.140625" style="135"/>
    <col min="11009" max="11009" width="8.7109375" style="135" customWidth="1"/>
    <col min="11010" max="11010" width="9" style="135" customWidth="1"/>
    <col min="11011" max="11011" width="58.5703125" style="135" customWidth="1"/>
    <col min="11012" max="11012" width="10.85546875" style="135" customWidth="1"/>
    <col min="11013" max="11022" width="11.7109375" style="135" customWidth="1"/>
    <col min="11023" max="11023" width="11.140625" style="135" customWidth="1"/>
    <col min="11024" max="11264" width="9.140625" style="135"/>
    <col min="11265" max="11265" width="8.7109375" style="135" customWidth="1"/>
    <col min="11266" max="11266" width="9" style="135" customWidth="1"/>
    <col min="11267" max="11267" width="58.5703125" style="135" customWidth="1"/>
    <col min="11268" max="11268" width="10.85546875" style="135" customWidth="1"/>
    <col min="11269" max="11278" width="11.7109375" style="135" customWidth="1"/>
    <col min="11279" max="11279" width="11.140625" style="135" customWidth="1"/>
    <col min="11280" max="11520" width="9.140625" style="135"/>
    <col min="11521" max="11521" width="8.7109375" style="135" customWidth="1"/>
    <col min="11522" max="11522" width="9" style="135" customWidth="1"/>
    <col min="11523" max="11523" width="58.5703125" style="135" customWidth="1"/>
    <col min="11524" max="11524" width="10.85546875" style="135" customWidth="1"/>
    <col min="11525" max="11534" width="11.7109375" style="135" customWidth="1"/>
    <col min="11535" max="11535" width="11.140625" style="135" customWidth="1"/>
    <col min="11536" max="11776" width="9.140625" style="135"/>
    <col min="11777" max="11777" width="8.7109375" style="135" customWidth="1"/>
    <col min="11778" max="11778" width="9" style="135" customWidth="1"/>
    <col min="11779" max="11779" width="58.5703125" style="135" customWidth="1"/>
    <col min="11780" max="11780" width="10.85546875" style="135" customWidth="1"/>
    <col min="11781" max="11790" width="11.7109375" style="135" customWidth="1"/>
    <col min="11791" max="11791" width="11.140625" style="135" customWidth="1"/>
    <col min="11792" max="12032" width="9.140625" style="135"/>
    <col min="12033" max="12033" width="8.7109375" style="135" customWidth="1"/>
    <col min="12034" max="12034" width="9" style="135" customWidth="1"/>
    <col min="12035" max="12035" width="58.5703125" style="135" customWidth="1"/>
    <col min="12036" max="12036" width="10.85546875" style="135" customWidth="1"/>
    <col min="12037" max="12046" width="11.7109375" style="135" customWidth="1"/>
    <col min="12047" max="12047" width="11.140625" style="135" customWidth="1"/>
    <col min="12048" max="12288" width="9.140625" style="135"/>
    <col min="12289" max="12289" width="8.7109375" style="135" customWidth="1"/>
    <col min="12290" max="12290" width="9" style="135" customWidth="1"/>
    <col min="12291" max="12291" width="58.5703125" style="135" customWidth="1"/>
    <col min="12292" max="12292" width="10.85546875" style="135" customWidth="1"/>
    <col min="12293" max="12302" width="11.7109375" style="135" customWidth="1"/>
    <col min="12303" max="12303" width="11.140625" style="135" customWidth="1"/>
    <col min="12304" max="12544" width="9.140625" style="135"/>
    <col min="12545" max="12545" width="8.7109375" style="135" customWidth="1"/>
    <col min="12546" max="12546" width="9" style="135" customWidth="1"/>
    <col min="12547" max="12547" width="58.5703125" style="135" customWidth="1"/>
    <col min="12548" max="12548" width="10.85546875" style="135" customWidth="1"/>
    <col min="12549" max="12558" width="11.7109375" style="135" customWidth="1"/>
    <col min="12559" max="12559" width="11.140625" style="135" customWidth="1"/>
    <col min="12560" max="12800" width="9.140625" style="135"/>
    <col min="12801" max="12801" width="8.7109375" style="135" customWidth="1"/>
    <col min="12802" max="12802" width="9" style="135" customWidth="1"/>
    <col min="12803" max="12803" width="58.5703125" style="135" customWidth="1"/>
    <col min="12804" max="12804" width="10.85546875" style="135" customWidth="1"/>
    <col min="12805" max="12814" width="11.7109375" style="135" customWidth="1"/>
    <col min="12815" max="12815" width="11.140625" style="135" customWidth="1"/>
    <col min="12816" max="13056" width="9.140625" style="135"/>
    <col min="13057" max="13057" width="8.7109375" style="135" customWidth="1"/>
    <col min="13058" max="13058" width="9" style="135" customWidth="1"/>
    <col min="13059" max="13059" width="58.5703125" style="135" customWidth="1"/>
    <col min="13060" max="13060" width="10.85546875" style="135" customWidth="1"/>
    <col min="13061" max="13070" width="11.7109375" style="135" customWidth="1"/>
    <col min="13071" max="13071" width="11.140625" style="135" customWidth="1"/>
    <col min="13072" max="13312" width="9.140625" style="135"/>
    <col min="13313" max="13313" width="8.7109375" style="135" customWidth="1"/>
    <col min="13314" max="13314" width="9" style="135" customWidth="1"/>
    <col min="13315" max="13315" width="58.5703125" style="135" customWidth="1"/>
    <col min="13316" max="13316" width="10.85546875" style="135" customWidth="1"/>
    <col min="13317" max="13326" width="11.7109375" style="135" customWidth="1"/>
    <col min="13327" max="13327" width="11.140625" style="135" customWidth="1"/>
    <col min="13328" max="13568" width="9.140625" style="135"/>
    <col min="13569" max="13569" width="8.7109375" style="135" customWidth="1"/>
    <col min="13570" max="13570" width="9" style="135" customWidth="1"/>
    <col min="13571" max="13571" width="58.5703125" style="135" customWidth="1"/>
    <col min="13572" max="13572" width="10.85546875" style="135" customWidth="1"/>
    <col min="13573" max="13582" width="11.7109375" style="135" customWidth="1"/>
    <col min="13583" max="13583" width="11.140625" style="135" customWidth="1"/>
    <col min="13584" max="13824" width="9.140625" style="135"/>
    <col min="13825" max="13825" width="8.7109375" style="135" customWidth="1"/>
    <col min="13826" max="13826" width="9" style="135" customWidth="1"/>
    <col min="13827" max="13827" width="58.5703125" style="135" customWidth="1"/>
    <col min="13828" max="13828" width="10.85546875" style="135" customWidth="1"/>
    <col min="13829" max="13838" width="11.7109375" style="135" customWidth="1"/>
    <col min="13839" max="13839" width="11.140625" style="135" customWidth="1"/>
    <col min="13840" max="14080" width="9.140625" style="135"/>
    <col min="14081" max="14081" width="8.7109375" style="135" customWidth="1"/>
    <col min="14082" max="14082" width="9" style="135" customWidth="1"/>
    <col min="14083" max="14083" width="58.5703125" style="135" customWidth="1"/>
    <col min="14084" max="14084" width="10.85546875" style="135" customWidth="1"/>
    <col min="14085" max="14094" width="11.7109375" style="135" customWidth="1"/>
    <col min="14095" max="14095" width="11.140625" style="135" customWidth="1"/>
    <col min="14096" max="14336" width="9.140625" style="135"/>
    <col min="14337" max="14337" width="8.7109375" style="135" customWidth="1"/>
    <col min="14338" max="14338" width="9" style="135" customWidth="1"/>
    <col min="14339" max="14339" width="58.5703125" style="135" customWidth="1"/>
    <col min="14340" max="14340" width="10.85546875" style="135" customWidth="1"/>
    <col min="14341" max="14350" width="11.7109375" style="135" customWidth="1"/>
    <col min="14351" max="14351" width="11.140625" style="135" customWidth="1"/>
    <col min="14352" max="14592" width="9.140625" style="135"/>
    <col min="14593" max="14593" width="8.7109375" style="135" customWidth="1"/>
    <col min="14594" max="14594" width="9" style="135" customWidth="1"/>
    <col min="14595" max="14595" width="58.5703125" style="135" customWidth="1"/>
    <col min="14596" max="14596" width="10.85546875" style="135" customWidth="1"/>
    <col min="14597" max="14606" width="11.7109375" style="135" customWidth="1"/>
    <col min="14607" max="14607" width="11.140625" style="135" customWidth="1"/>
    <col min="14608" max="14848" width="9.140625" style="135"/>
    <col min="14849" max="14849" width="8.7109375" style="135" customWidth="1"/>
    <col min="14850" max="14850" width="9" style="135" customWidth="1"/>
    <col min="14851" max="14851" width="58.5703125" style="135" customWidth="1"/>
    <col min="14852" max="14852" width="10.85546875" style="135" customWidth="1"/>
    <col min="14853" max="14862" width="11.7109375" style="135" customWidth="1"/>
    <col min="14863" max="14863" width="11.140625" style="135" customWidth="1"/>
    <col min="14864" max="15104" width="9.140625" style="135"/>
    <col min="15105" max="15105" width="8.7109375" style="135" customWidth="1"/>
    <col min="15106" max="15106" width="9" style="135" customWidth="1"/>
    <col min="15107" max="15107" width="58.5703125" style="135" customWidth="1"/>
    <col min="15108" max="15108" width="10.85546875" style="135" customWidth="1"/>
    <col min="15109" max="15118" width="11.7109375" style="135" customWidth="1"/>
    <col min="15119" max="15119" width="11.140625" style="135" customWidth="1"/>
    <col min="15120" max="15360" width="9.140625" style="135"/>
    <col min="15361" max="15361" width="8.7109375" style="135" customWidth="1"/>
    <col min="15362" max="15362" width="9" style="135" customWidth="1"/>
    <col min="15363" max="15363" width="58.5703125" style="135" customWidth="1"/>
    <col min="15364" max="15364" width="10.85546875" style="135" customWidth="1"/>
    <col min="15365" max="15374" width="11.7109375" style="135" customWidth="1"/>
    <col min="15375" max="15375" width="11.140625" style="135" customWidth="1"/>
    <col min="15376" max="15616" width="9.140625" style="135"/>
    <col min="15617" max="15617" width="8.7109375" style="135" customWidth="1"/>
    <col min="15618" max="15618" width="9" style="135" customWidth="1"/>
    <col min="15619" max="15619" width="58.5703125" style="135" customWidth="1"/>
    <col min="15620" max="15620" width="10.85546875" style="135" customWidth="1"/>
    <col min="15621" max="15630" width="11.7109375" style="135" customWidth="1"/>
    <col min="15631" max="15631" width="11.140625" style="135" customWidth="1"/>
    <col min="15632" max="15872" width="9.140625" style="135"/>
    <col min="15873" max="15873" width="8.7109375" style="135" customWidth="1"/>
    <col min="15874" max="15874" width="9" style="135" customWidth="1"/>
    <col min="15875" max="15875" width="58.5703125" style="135" customWidth="1"/>
    <col min="15876" max="15876" width="10.85546875" style="135" customWidth="1"/>
    <col min="15877" max="15886" width="11.7109375" style="135" customWidth="1"/>
    <col min="15887" max="15887" width="11.140625" style="135" customWidth="1"/>
    <col min="15888" max="16128" width="9.140625" style="135"/>
    <col min="16129" max="16129" width="8.7109375" style="135" customWidth="1"/>
    <col min="16130" max="16130" width="9" style="135" customWidth="1"/>
    <col min="16131" max="16131" width="58.5703125" style="135" customWidth="1"/>
    <col min="16132" max="16132" width="10.85546875" style="135" customWidth="1"/>
    <col min="16133" max="16142" width="11.7109375" style="135" customWidth="1"/>
    <col min="16143" max="16143" width="11.140625" style="135" customWidth="1"/>
    <col min="16144" max="16384" width="9.140625" style="135"/>
  </cols>
  <sheetData>
    <row r="1" spans="1:15">
      <c r="A1" s="132" t="s">
        <v>125</v>
      </c>
      <c r="B1" s="132"/>
      <c r="C1" s="133"/>
      <c r="D1" s="133"/>
      <c r="E1" s="134"/>
      <c r="F1" s="134"/>
      <c r="G1" s="134"/>
    </row>
    <row r="2" spans="1:15">
      <c r="A2" s="136" t="s">
        <v>126</v>
      </c>
      <c r="B2" s="136"/>
      <c r="C2" s="304" t="s">
        <v>127</v>
      </c>
      <c r="D2" s="304"/>
      <c r="E2" s="304"/>
      <c r="F2" s="304"/>
      <c r="G2" s="137"/>
    </row>
    <row r="3" spans="1:15">
      <c r="A3" s="138"/>
      <c r="B3" s="138"/>
      <c r="C3" s="139" t="s">
        <v>128</v>
      </c>
      <c r="D3" s="140"/>
      <c r="H3" s="305"/>
      <c r="I3" s="305"/>
      <c r="J3" s="305"/>
      <c r="K3" s="305"/>
      <c r="L3" s="305"/>
      <c r="M3" s="305"/>
      <c r="N3" s="305"/>
      <c r="O3" s="141"/>
    </row>
    <row r="4" spans="1:15" ht="15.75" thickBot="1">
      <c r="A4" s="142"/>
      <c r="B4" s="142"/>
      <c r="C4" s="143"/>
      <c r="D4" s="143"/>
      <c r="H4" s="144"/>
      <c r="I4" s="145"/>
      <c r="J4" s="145"/>
      <c r="K4" s="145"/>
      <c r="L4" s="145"/>
      <c r="M4" s="145"/>
      <c r="N4" s="146"/>
      <c r="O4" s="146"/>
    </row>
    <row r="5" spans="1:15">
      <c r="A5" s="308" t="s">
        <v>5</v>
      </c>
      <c r="B5" s="308" t="s">
        <v>129</v>
      </c>
      <c r="C5" s="310"/>
      <c r="D5" s="147">
        <v>2017</v>
      </c>
      <c r="E5" s="147">
        <v>2018</v>
      </c>
      <c r="F5" s="306">
        <v>2019</v>
      </c>
      <c r="G5" s="307"/>
      <c r="H5" s="306">
        <v>2020</v>
      </c>
      <c r="I5" s="307"/>
      <c r="J5" s="306">
        <v>2021</v>
      </c>
      <c r="K5" s="307"/>
      <c r="L5" s="306">
        <v>2022</v>
      </c>
      <c r="M5" s="307"/>
      <c r="N5" s="306">
        <v>2023</v>
      </c>
      <c r="O5" s="307"/>
    </row>
    <row r="6" spans="1:15" ht="36.75" thickBot="1">
      <c r="A6" s="309"/>
      <c r="B6" s="309"/>
      <c r="C6" s="311"/>
      <c r="D6" s="148" t="s">
        <v>7</v>
      </c>
      <c r="E6" s="149" t="s">
        <v>8</v>
      </c>
      <c r="F6" s="150" t="s">
        <v>130</v>
      </c>
      <c r="G6" s="150" t="s">
        <v>131</v>
      </c>
      <c r="H6" s="150" t="s">
        <v>130</v>
      </c>
      <c r="I6" s="150" t="s">
        <v>131</v>
      </c>
      <c r="J6" s="150" t="s">
        <v>130</v>
      </c>
      <c r="K6" s="150" t="s">
        <v>131</v>
      </c>
      <c r="L6" s="150" t="s">
        <v>130</v>
      </c>
      <c r="M6" s="150" t="s">
        <v>131</v>
      </c>
      <c r="N6" s="150" t="s">
        <v>130</v>
      </c>
      <c r="O6" s="150" t="s">
        <v>131</v>
      </c>
    </row>
    <row r="7" spans="1:15">
      <c r="A7" s="151">
        <v>1</v>
      </c>
      <c r="B7" s="152"/>
      <c r="C7" s="153" t="s">
        <v>132</v>
      </c>
      <c r="D7" s="154">
        <f>D17+D55+D62+D66+D67+D79+D85+D101+D115+D119+D141</f>
        <v>1738</v>
      </c>
      <c r="E7" s="154">
        <f t="shared" ref="E7:O7" si="0">E17+E55+E62+E66+E67+E79+E85+E101+E115+E119+E141</f>
        <v>1732</v>
      </c>
      <c r="F7" s="154">
        <f t="shared" si="0"/>
        <v>1747</v>
      </c>
      <c r="G7" s="154">
        <f t="shared" si="0"/>
        <v>1747</v>
      </c>
      <c r="H7" s="154">
        <f t="shared" si="0"/>
        <v>1747</v>
      </c>
      <c r="I7" s="154">
        <f t="shared" si="0"/>
        <v>1747</v>
      </c>
      <c r="J7" s="154">
        <f t="shared" si="0"/>
        <v>1747</v>
      </c>
      <c r="K7" s="154">
        <f t="shared" si="0"/>
        <v>1747</v>
      </c>
      <c r="L7" s="154">
        <f t="shared" si="0"/>
        <v>1747</v>
      </c>
      <c r="M7" s="154">
        <f t="shared" si="0"/>
        <v>1747</v>
      </c>
      <c r="N7" s="154">
        <f t="shared" si="0"/>
        <v>1747</v>
      </c>
      <c r="O7" s="154">
        <f t="shared" si="0"/>
        <v>1747</v>
      </c>
    </row>
    <row r="8" spans="1:15">
      <c r="A8" s="155"/>
      <c r="B8" s="155"/>
      <c r="C8" s="156" t="s">
        <v>133</v>
      </c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</row>
    <row r="9" spans="1:15" hidden="1">
      <c r="A9" s="158">
        <v>2</v>
      </c>
      <c r="B9" s="158" t="s">
        <v>134</v>
      </c>
      <c r="C9" s="159" t="s">
        <v>135</v>
      </c>
      <c r="D9" s="160">
        <f t="shared" ref="D9:O9" si="1">+D10+D16</f>
        <v>0</v>
      </c>
      <c r="E9" s="160">
        <f t="shared" si="1"/>
        <v>0</v>
      </c>
      <c r="F9" s="160">
        <f t="shared" si="1"/>
        <v>0</v>
      </c>
      <c r="G9" s="160">
        <f t="shared" si="1"/>
        <v>0</v>
      </c>
      <c r="H9" s="160">
        <f t="shared" si="1"/>
        <v>0</v>
      </c>
      <c r="I9" s="160">
        <f t="shared" si="1"/>
        <v>0</v>
      </c>
      <c r="J9" s="160">
        <f t="shared" ref="J9:M9" si="2">+J10+J16</f>
        <v>0</v>
      </c>
      <c r="K9" s="160">
        <f t="shared" si="2"/>
        <v>0</v>
      </c>
      <c r="L9" s="160">
        <f t="shared" si="2"/>
        <v>0</v>
      </c>
      <c r="M9" s="160">
        <f t="shared" si="2"/>
        <v>0</v>
      </c>
      <c r="N9" s="160">
        <f t="shared" si="1"/>
        <v>0</v>
      </c>
      <c r="O9" s="160">
        <f t="shared" si="1"/>
        <v>0</v>
      </c>
    </row>
    <row r="10" spans="1:15" ht="27" hidden="1">
      <c r="A10" s="161" t="s">
        <v>136</v>
      </c>
      <c r="B10" s="161" t="s">
        <v>137</v>
      </c>
      <c r="C10" s="162" t="s">
        <v>138</v>
      </c>
      <c r="D10" s="163">
        <f t="shared" ref="D10" si="3">SUM(D11:D15)</f>
        <v>0</v>
      </c>
      <c r="E10" s="163">
        <f t="shared" ref="E10" si="4">SUM(E11:E15)</f>
        <v>0</v>
      </c>
      <c r="F10" s="163">
        <f t="shared" ref="F10:O10" si="5">SUM(F11:F15)</f>
        <v>0</v>
      </c>
      <c r="G10" s="163">
        <f t="shared" si="5"/>
        <v>0</v>
      </c>
      <c r="H10" s="163">
        <f t="shared" si="5"/>
        <v>0</v>
      </c>
      <c r="I10" s="163">
        <f t="shared" si="5"/>
        <v>0</v>
      </c>
      <c r="J10" s="163">
        <f t="shared" ref="J10:M10" si="6">SUM(J11:J15)</f>
        <v>0</v>
      </c>
      <c r="K10" s="163">
        <f t="shared" si="6"/>
        <v>0</v>
      </c>
      <c r="L10" s="163">
        <f t="shared" si="6"/>
        <v>0</v>
      </c>
      <c r="M10" s="163">
        <f t="shared" si="6"/>
        <v>0</v>
      </c>
      <c r="N10" s="163">
        <f t="shared" si="5"/>
        <v>0</v>
      </c>
      <c r="O10" s="163">
        <f t="shared" si="5"/>
        <v>0</v>
      </c>
    </row>
    <row r="11" spans="1:15" hidden="1">
      <c r="A11" s="161"/>
      <c r="B11" s="161"/>
      <c r="C11" s="164" t="s">
        <v>139</v>
      </c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</row>
    <row r="12" spans="1:15" hidden="1">
      <c r="A12" s="161"/>
      <c r="B12" s="161"/>
      <c r="C12" s="164" t="s">
        <v>140</v>
      </c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</row>
    <row r="13" spans="1:15" ht="26.25" hidden="1">
      <c r="A13" s="161"/>
      <c r="B13" s="161"/>
      <c r="C13" s="164" t="s">
        <v>141</v>
      </c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</row>
    <row r="14" spans="1:15" ht="26.25" hidden="1">
      <c r="A14" s="161"/>
      <c r="B14" s="161"/>
      <c r="C14" s="164" t="s">
        <v>142</v>
      </c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</row>
    <row r="15" spans="1:15" ht="26.25" hidden="1">
      <c r="A15" s="161"/>
      <c r="B15" s="161"/>
      <c r="C15" s="164" t="s">
        <v>143</v>
      </c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</row>
    <row r="16" spans="1:15" hidden="1">
      <c r="A16" s="161" t="s">
        <v>144</v>
      </c>
      <c r="B16" s="161" t="s">
        <v>145</v>
      </c>
      <c r="C16" s="165" t="s">
        <v>146</v>
      </c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</row>
    <row r="17" spans="1:15">
      <c r="A17" s="161" t="s">
        <v>147</v>
      </c>
      <c r="B17" s="161" t="s">
        <v>148</v>
      </c>
      <c r="C17" s="166" t="s">
        <v>149</v>
      </c>
      <c r="D17" s="292">
        <v>23</v>
      </c>
      <c r="E17" s="292">
        <v>23</v>
      </c>
      <c r="F17" s="292">
        <v>26</v>
      </c>
      <c r="G17" s="292">
        <v>26</v>
      </c>
      <c r="H17" s="292">
        <v>26</v>
      </c>
      <c r="I17" s="292">
        <v>26</v>
      </c>
      <c r="J17" s="292">
        <v>26</v>
      </c>
      <c r="K17" s="292">
        <v>26</v>
      </c>
      <c r="L17" s="292">
        <v>26</v>
      </c>
      <c r="M17" s="292">
        <v>26</v>
      </c>
      <c r="N17" s="292">
        <v>26</v>
      </c>
      <c r="O17" s="292">
        <v>26</v>
      </c>
    </row>
    <row r="18" spans="1:15" hidden="1">
      <c r="A18" s="161" t="s">
        <v>150</v>
      </c>
      <c r="B18" s="161" t="s">
        <v>151</v>
      </c>
      <c r="C18" s="166" t="s">
        <v>152</v>
      </c>
      <c r="D18" s="336">
        <f t="shared" ref="D18:O18" si="7">+D19+D28</f>
        <v>0</v>
      </c>
      <c r="E18" s="336">
        <f t="shared" si="7"/>
        <v>0</v>
      </c>
      <c r="F18" s="336">
        <f t="shared" si="7"/>
        <v>0</v>
      </c>
      <c r="G18" s="336">
        <f t="shared" si="7"/>
        <v>0</v>
      </c>
      <c r="H18" s="336">
        <f t="shared" si="7"/>
        <v>0</v>
      </c>
      <c r="I18" s="336">
        <f t="shared" si="7"/>
        <v>0</v>
      </c>
      <c r="J18" s="336">
        <f t="shared" ref="J18:M18" si="8">+J19+J28</f>
        <v>0</v>
      </c>
      <c r="K18" s="336">
        <f t="shared" si="8"/>
        <v>0</v>
      </c>
      <c r="L18" s="336">
        <f t="shared" si="8"/>
        <v>0</v>
      </c>
      <c r="M18" s="336">
        <f t="shared" si="8"/>
        <v>0</v>
      </c>
      <c r="N18" s="336">
        <f t="shared" si="7"/>
        <v>0</v>
      </c>
      <c r="O18" s="336">
        <f t="shared" si="7"/>
        <v>0</v>
      </c>
    </row>
    <row r="19" spans="1:15" hidden="1">
      <c r="A19" s="161" t="s">
        <v>153</v>
      </c>
      <c r="B19" s="161" t="s">
        <v>154</v>
      </c>
      <c r="C19" s="165" t="s">
        <v>155</v>
      </c>
      <c r="D19" s="337">
        <f t="shared" ref="D19:O19" si="9">+D20+D21+D27</f>
        <v>0</v>
      </c>
      <c r="E19" s="337">
        <f t="shared" si="9"/>
        <v>0</v>
      </c>
      <c r="F19" s="337">
        <f t="shared" si="9"/>
        <v>0</v>
      </c>
      <c r="G19" s="337">
        <f t="shared" si="9"/>
        <v>0</v>
      </c>
      <c r="H19" s="337">
        <f t="shared" si="9"/>
        <v>0</v>
      </c>
      <c r="I19" s="337">
        <f t="shared" si="9"/>
        <v>0</v>
      </c>
      <c r="J19" s="337">
        <f t="shared" ref="J19:M19" si="10">+J20+J21+J27</f>
        <v>0</v>
      </c>
      <c r="K19" s="337">
        <f t="shared" si="10"/>
        <v>0</v>
      </c>
      <c r="L19" s="337">
        <f t="shared" si="10"/>
        <v>0</v>
      </c>
      <c r="M19" s="337">
        <f t="shared" si="10"/>
        <v>0</v>
      </c>
      <c r="N19" s="337">
        <f t="shared" si="9"/>
        <v>0</v>
      </c>
      <c r="O19" s="337">
        <f t="shared" si="9"/>
        <v>0</v>
      </c>
    </row>
    <row r="20" spans="1:15" hidden="1">
      <c r="A20" s="161" t="s">
        <v>156</v>
      </c>
      <c r="B20" s="161" t="s">
        <v>157</v>
      </c>
      <c r="C20" s="167" t="s">
        <v>158</v>
      </c>
      <c r="D20" s="292"/>
      <c r="E20" s="292"/>
      <c r="F20" s="292"/>
      <c r="G20" s="292"/>
      <c r="H20" s="292"/>
      <c r="I20" s="292"/>
      <c r="J20" s="292"/>
      <c r="K20" s="292"/>
      <c r="L20" s="292"/>
      <c r="M20" s="292"/>
      <c r="N20" s="292"/>
      <c r="O20" s="292"/>
    </row>
    <row r="21" spans="1:15" ht="27" hidden="1">
      <c r="A21" s="161" t="s">
        <v>159</v>
      </c>
      <c r="B21" s="161" t="s">
        <v>160</v>
      </c>
      <c r="C21" s="167" t="s">
        <v>161</v>
      </c>
      <c r="D21" s="337">
        <f t="shared" ref="D21:O21" si="11">+D22+D26</f>
        <v>0</v>
      </c>
      <c r="E21" s="337">
        <f t="shared" si="11"/>
        <v>0</v>
      </c>
      <c r="F21" s="337">
        <f t="shared" si="11"/>
        <v>0</v>
      </c>
      <c r="G21" s="337">
        <f t="shared" si="11"/>
        <v>0</v>
      </c>
      <c r="H21" s="337">
        <f t="shared" si="11"/>
        <v>0</v>
      </c>
      <c r="I21" s="337">
        <f t="shared" si="11"/>
        <v>0</v>
      </c>
      <c r="J21" s="337">
        <f t="shared" ref="J21:M21" si="12">+J22+J26</f>
        <v>0</v>
      </c>
      <c r="K21" s="337">
        <f t="shared" si="12"/>
        <v>0</v>
      </c>
      <c r="L21" s="337">
        <f t="shared" si="12"/>
        <v>0</v>
      </c>
      <c r="M21" s="337">
        <f t="shared" si="12"/>
        <v>0</v>
      </c>
      <c r="N21" s="337">
        <f t="shared" si="11"/>
        <v>0</v>
      </c>
      <c r="O21" s="337">
        <f t="shared" si="11"/>
        <v>0</v>
      </c>
    </row>
    <row r="22" spans="1:15" hidden="1">
      <c r="A22" s="161" t="s">
        <v>162</v>
      </c>
      <c r="B22" s="161" t="s">
        <v>163</v>
      </c>
      <c r="C22" s="168" t="s">
        <v>164</v>
      </c>
      <c r="D22" s="337">
        <f t="shared" ref="D22:O22" si="13">+SUM(D23:D25)</f>
        <v>0</v>
      </c>
      <c r="E22" s="337">
        <f t="shared" si="13"/>
        <v>0</v>
      </c>
      <c r="F22" s="337">
        <f t="shared" si="13"/>
        <v>0</v>
      </c>
      <c r="G22" s="337">
        <f t="shared" si="13"/>
        <v>0</v>
      </c>
      <c r="H22" s="337">
        <f t="shared" si="13"/>
        <v>0</v>
      </c>
      <c r="I22" s="337">
        <f t="shared" si="13"/>
        <v>0</v>
      </c>
      <c r="J22" s="337">
        <f t="shared" ref="J22:M22" si="14">+SUM(J23:J25)</f>
        <v>0</v>
      </c>
      <c r="K22" s="337">
        <f t="shared" si="14"/>
        <v>0</v>
      </c>
      <c r="L22" s="337">
        <f t="shared" si="14"/>
        <v>0</v>
      </c>
      <c r="M22" s="337">
        <f t="shared" si="14"/>
        <v>0</v>
      </c>
      <c r="N22" s="337">
        <f t="shared" si="13"/>
        <v>0</v>
      </c>
      <c r="O22" s="337">
        <f t="shared" si="13"/>
        <v>0</v>
      </c>
    </row>
    <row r="23" spans="1:15" ht="27" hidden="1">
      <c r="A23" s="161" t="s">
        <v>165</v>
      </c>
      <c r="B23" s="161" t="s">
        <v>166</v>
      </c>
      <c r="C23" s="168" t="s">
        <v>167</v>
      </c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</row>
    <row r="24" spans="1:15" hidden="1">
      <c r="A24" s="161" t="s">
        <v>168</v>
      </c>
      <c r="B24" s="161" t="s">
        <v>169</v>
      </c>
      <c r="C24" s="168" t="s">
        <v>170</v>
      </c>
      <c r="D24" s="292"/>
      <c r="E24" s="292"/>
      <c r="F24" s="292"/>
      <c r="G24" s="292"/>
      <c r="H24" s="292"/>
      <c r="I24" s="292"/>
      <c r="J24" s="292"/>
      <c r="K24" s="292"/>
      <c r="L24" s="292"/>
      <c r="M24" s="292"/>
      <c r="N24" s="292"/>
      <c r="O24" s="292"/>
    </row>
    <row r="25" spans="1:15" ht="27" hidden="1">
      <c r="A25" s="161" t="s">
        <v>171</v>
      </c>
      <c r="B25" s="161" t="s">
        <v>172</v>
      </c>
      <c r="C25" s="168" t="s">
        <v>173</v>
      </c>
      <c r="D25" s="292"/>
      <c r="E25" s="292"/>
      <c r="F25" s="292"/>
      <c r="G25" s="292"/>
      <c r="H25" s="292"/>
      <c r="I25" s="292"/>
      <c r="J25" s="292"/>
      <c r="K25" s="292"/>
      <c r="L25" s="292"/>
      <c r="M25" s="292"/>
      <c r="N25" s="292"/>
      <c r="O25" s="292"/>
    </row>
    <row r="26" spans="1:15" hidden="1">
      <c r="A26" s="161" t="s">
        <v>174</v>
      </c>
      <c r="B26" s="161" t="s">
        <v>175</v>
      </c>
      <c r="C26" s="168" t="s">
        <v>176</v>
      </c>
      <c r="D26" s="292"/>
      <c r="E26" s="292"/>
      <c r="F26" s="292"/>
      <c r="G26" s="292"/>
      <c r="H26" s="292"/>
      <c r="I26" s="292"/>
      <c r="J26" s="292"/>
      <c r="K26" s="292"/>
      <c r="L26" s="292"/>
      <c r="M26" s="292"/>
      <c r="N26" s="292"/>
      <c r="O26" s="292"/>
    </row>
    <row r="27" spans="1:15" hidden="1">
      <c r="A27" s="161" t="s">
        <v>177</v>
      </c>
      <c r="B27" s="161" t="s">
        <v>178</v>
      </c>
      <c r="C27" s="169" t="s">
        <v>179</v>
      </c>
      <c r="D27" s="292"/>
      <c r="E27" s="292"/>
      <c r="F27" s="292"/>
      <c r="G27" s="292"/>
      <c r="H27" s="292"/>
      <c r="I27" s="292"/>
      <c r="J27" s="292"/>
      <c r="K27" s="292"/>
      <c r="L27" s="292"/>
      <c r="M27" s="292"/>
      <c r="N27" s="292"/>
      <c r="O27" s="292"/>
    </row>
    <row r="28" spans="1:15" hidden="1">
      <c r="A28" s="161" t="s">
        <v>180</v>
      </c>
      <c r="B28" s="161" t="s">
        <v>181</v>
      </c>
      <c r="C28" s="162" t="s">
        <v>182</v>
      </c>
      <c r="D28" s="292">
        <f t="shared" ref="D28:O28" si="15">+D29+D33</f>
        <v>0</v>
      </c>
      <c r="E28" s="292">
        <f t="shared" si="15"/>
        <v>0</v>
      </c>
      <c r="F28" s="292">
        <f t="shared" si="15"/>
        <v>0</v>
      </c>
      <c r="G28" s="292">
        <f t="shared" si="15"/>
        <v>0</v>
      </c>
      <c r="H28" s="292">
        <f t="shared" si="15"/>
        <v>0</v>
      </c>
      <c r="I28" s="292">
        <f t="shared" si="15"/>
        <v>0</v>
      </c>
      <c r="J28" s="292">
        <f t="shared" ref="J28:M28" si="16">+J29+J33</f>
        <v>0</v>
      </c>
      <c r="K28" s="292">
        <f t="shared" si="16"/>
        <v>0</v>
      </c>
      <c r="L28" s="292">
        <f t="shared" si="16"/>
        <v>0</v>
      </c>
      <c r="M28" s="292">
        <f t="shared" si="16"/>
        <v>0</v>
      </c>
      <c r="N28" s="292">
        <f t="shared" si="15"/>
        <v>0</v>
      </c>
      <c r="O28" s="292">
        <f t="shared" si="15"/>
        <v>0</v>
      </c>
    </row>
    <row r="29" spans="1:15" hidden="1">
      <c r="A29" s="161" t="s">
        <v>183</v>
      </c>
      <c r="B29" s="161" t="s">
        <v>184</v>
      </c>
      <c r="C29" s="168" t="s">
        <v>185</v>
      </c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</row>
    <row r="30" spans="1:15" ht="27" hidden="1">
      <c r="A30" s="161" t="s">
        <v>186</v>
      </c>
      <c r="B30" s="161" t="s">
        <v>187</v>
      </c>
      <c r="C30" s="168" t="s">
        <v>188</v>
      </c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2"/>
      <c r="O30" s="292"/>
    </row>
    <row r="31" spans="1:15" hidden="1">
      <c r="A31" s="161" t="s">
        <v>189</v>
      </c>
      <c r="B31" s="161" t="s">
        <v>190</v>
      </c>
      <c r="C31" s="168" t="s">
        <v>191</v>
      </c>
      <c r="D31" s="292"/>
      <c r="E31" s="292"/>
      <c r="F31" s="292"/>
      <c r="G31" s="292"/>
      <c r="H31" s="292"/>
      <c r="I31" s="292"/>
      <c r="J31" s="292"/>
      <c r="K31" s="292"/>
      <c r="L31" s="292"/>
      <c r="M31" s="292"/>
      <c r="N31" s="292"/>
      <c r="O31" s="292"/>
    </row>
    <row r="32" spans="1:15" ht="27" hidden="1">
      <c r="A32" s="161" t="s">
        <v>192</v>
      </c>
      <c r="B32" s="161" t="s">
        <v>193</v>
      </c>
      <c r="C32" s="168" t="s">
        <v>194</v>
      </c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2"/>
      <c r="O32" s="292"/>
    </row>
    <row r="33" spans="1:15" hidden="1">
      <c r="A33" s="161" t="s">
        <v>195</v>
      </c>
      <c r="B33" s="161" t="s">
        <v>196</v>
      </c>
      <c r="C33" s="168" t="s">
        <v>197</v>
      </c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2"/>
      <c r="O33" s="292"/>
    </row>
    <row r="34" spans="1:15" ht="27" hidden="1">
      <c r="A34" s="161" t="s">
        <v>198</v>
      </c>
      <c r="B34" s="161" t="s">
        <v>199</v>
      </c>
      <c r="C34" s="168" t="s">
        <v>200</v>
      </c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2"/>
    </row>
    <row r="35" spans="1:15" hidden="1">
      <c r="A35" s="161" t="s">
        <v>201</v>
      </c>
      <c r="B35" s="161" t="s">
        <v>202</v>
      </c>
      <c r="C35" s="168" t="s">
        <v>203</v>
      </c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</row>
    <row r="36" spans="1:15">
      <c r="A36" s="161" t="s">
        <v>204</v>
      </c>
      <c r="B36" s="161" t="s">
        <v>205</v>
      </c>
      <c r="C36" s="159" t="s">
        <v>206</v>
      </c>
      <c r="D36" s="336">
        <f t="shared" ref="D36:O36" si="17">SUM(D37:D50)</f>
        <v>0</v>
      </c>
      <c r="E36" s="336">
        <f t="shared" si="17"/>
        <v>0</v>
      </c>
      <c r="F36" s="336">
        <f t="shared" si="17"/>
        <v>0</v>
      </c>
      <c r="G36" s="336">
        <f t="shared" si="17"/>
        <v>0</v>
      </c>
      <c r="H36" s="336">
        <f t="shared" si="17"/>
        <v>0</v>
      </c>
      <c r="I36" s="336">
        <f t="shared" si="17"/>
        <v>0</v>
      </c>
      <c r="J36" s="336">
        <f t="shared" ref="J36:M36" si="18">SUM(J37:J50)</f>
        <v>0</v>
      </c>
      <c r="K36" s="336">
        <f t="shared" si="18"/>
        <v>0</v>
      </c>
      <c r="L36" s="336">
        <f t="shared" si="18"/>
        <v>0</v>
      </c>
      <c r="M36" s="336">
        <f t="shared" si="18"/>
        <v>0</v>
      </c>
      <c r="N36" s="336">
        <f t="shared" si="17"/>
        <v>0</v>
      </c>
      <c r="O36" s="336">
        <f t="shared" si="17"/>
        <v>0</v>
      </c>
    </row>
    <row r="37" spans="1:15">
      <c r="A37" s="161" t="s">
        <v>207</v>
      </c>
      <c r="B37" s="161" t="s">
        <v>208</v>
      </c>
      <c r="C37" s="162" t="s">
        <v>209</v>
      </c>
      <c r="D37" s="292">
        <v>0</v>
      </c>
      <c r="E37" s="292">
        <v>0</v>
      </c>
      <c r="F37" s="292">
        <v>0</v>
      </c>
      <c r="G37" s="292">
        <v>0</v>
      </c>
      <c r="H37" s="292">
        <v>0</v>
      </c>
      <c r="I37" s="292">
        <v>0</v>
      </c>
      <c r="J37" s="292">
        <v>0</v>
      </c>
      <c r="K37" s="292">
        <v>0</v>
      </c>
      <c r="L37" s="292">
        <v>0</v>
      </c>
      <c r="M37" s="292">
        <v>0</v>
      </c>
      <c r="N37" s="292">
        <v>0</v>
      </c>
      <c r="O37" s="292">
        <v>0</v>
      </c>
    </row>
    <row r="38" spans="1:15" hidden="1">
      <c r="A38" s="161" t="s">
        <v>210</v>
      </c>
      <c r="B38" s="161" t="s">
        <v>211</v>
      </c>
      <c r="C38" s="162" t="s">
        <v>212</v>
      </c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292"/>
      <c r="O38" s="292"/>
    </row>
    <row r="39" spans="1:15" hidden="1">
      <c r="A39" s="161" t="s">
        <v>213</v>
      </c>
      <c r="B39" s="161" t="s">
        <v>214</v>
      </c>
      <c r="C39" s="162" t="s">
        <v>215</v>
      </c>
      <c r="D39" s="292"/>
      <c r="E39" s="292"/>
      <c r="F39" s="292"/>
      <c r="G39" s="292"/>
      <c r="H39" s="292"/>
      <c r="I39" s="292"/>
      <c r="J39" s="292"/>
      <c r="K39" s="292"/>
      <c r="L39" s="292"/>
      <c r="M39" s="292"/>
      <c r="N39" s="292"/>
      <c r="O39" s="292"/>
    </row>
    <row r="40" spans="1:15" hidden="1">
      <c r="A40" s="161" t="s">
        <v>216</v>
      </c>
      <c r="B40" s="161" t="s">
        <v>217</v>
      </c>
      <c r="C40" s="162" t="s">
        <v>218</v>
      </c>
      <c r="D40" s="292"/>
      <c r="E40" s="292"/>
      <c r="F40" s="292"/>
      <c r="G40" s="292"/>
      <c r="H40" s="292"/>
      <c r="I40" s="292"/>
      <c r="J40" s="292"/>
      <c r="K40" s="292"/>
      <c r="L40" s="292"/>
      <c r="M40" s="292"/>
      <c r="N40" s="292"/>
      <c r="O40" s="292"/>
    </row>
    <row r="41" spans="1:15" ht="27" hidden="1">
      <c r="A41" s="161" t="s">
        <v>219</v>
      </c>
      <c r="B41" s="161" t="s">
        <v>220</v>
      </c>
      <c r="C41" s="162" t="s">
        <v>221</v>
      </c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2"/>
      <c r="O41" s="292"/>
    </row>
    <row r="42" spans="1:15" hidden="1">
      <c r="A42" s="161" t="s">
        <v>222</v>
      </c>
      <c r="B42" s="161" t="s">
        <v>223</v>
      </c>
      <c r="C42" s="159" t="s">
        <v>224</v>
      </c>
      <c r="D42" s="292"/>
      <c r="E42" s="292"/>
      <c r="F42" s="292"/>
      <c r="G42" s="292"/>
      <c r="H42" s="292"/>
      <c r="I42" s="292"/>
      <c r="J42" s="292"/>
      <c r="K42" s="292"/>
      <c r="L42" s="292"/>
      <c r="M42" s="292"/>
      <c r="N42" s="292"/>
      <c r="O42" s="292"/>
    </row>
    <row r="43" spans="1:15" hidden="1">
      <c r="A43" s="161" t="s">
        <v>225</v>
      </c>
      <c r="B43" s="161" t="s">
        <v>226</v>
      </c>
      <c r="C43" s="170" t="s">
        <v>227</v>
      </c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</row>
    <row r="44" spans="1:15" hidden="1">
      <c r="A44" s="161" t="s">
        <v>228</v>
      </c>
      <c r="B44" s="161" t="s">
        <v>229</v>
      </c>
      <c r="C44" s="162" t="s">
        <v>230</v>
      </c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2"/>
      <c r="O44" s="292"/>
    </row>
    <row r="45" spans="1:15" hidden="1">
      <c r="A45" s="161" t="s">
        <v>231</v>
      </c>
      <c r="B45" s="161" t="s">
        <v>232</v>
      </c>
      <c r="C45" s="162" t="s">
        <v>233</v>
      </c>
      <c r="D45" s="292"/>
      <c r="E45" s="292"/>
      <c r="F45" s="292"/>
      <c r="G45" s="292"/>
      <c r="H45" s="292"/>
      <c r="I45" s="292"/>
      <c r="J45" s="292"/>
      <c r="K45" s="292"/>
      <c r="L45" s="292"/>
      <c r="M45" s="292"/>
      <c r="N45" s="292"/>
      <c r="O45" s="292"/>
    </row>
    <row r="46" spans="1:15" hidden="1">
      <c r="A46" s="161" t="s">
        <v>234</v>
      </c>
      <c r="B46" s="161" t="s">
        <v>235</v>
      </c>
      <c r="C46" s="162" t="s">
        <v>236</v>
      </c>
      <c r="D46" s="292"/>
      <c r="E46" s="292"/>
      <c r="F46" s="292"/>
      <c r="G46" s="292"/>
      <c r="H46" s="292"/>
      <c r="I46" s="292"/>
      <c r="J46" s="292"/>
      <c r="K46" s="292"/>
      <c r="L46" s="292"/>
      <c r="M46" s="292"/>
      <c r="N46" s="292"/>
      <c r="O46" s="292"/>
    </row>
    <row r="47" spans="1:15" hidden="1">
      <c r="A47" s="161" t="s">
        <v>237</v>
      </c>
      <c r="B47" s="161" t="s">
        <v>238</v>
      </c>
      <c r="C47" s="162" t="s">
        <v>239</v>
      </c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2"/>
      <c r="O47" s="292"/>
    </row>
    <row r="48" spans="1:15" ht="27" hidden="1">
      <c r="A48" s="161" t="s">
        <v>240</v>
      </c>
      <c r="B48" s="161" t="s">
        <v>241</v>
      </c>
      <c r="C48" s="162" t="s">
        <v>242</v>
      </c>
      <c r="D48" s="292"/>
      <c r="E48" s="292"/>
      <c r="F48" s="292"/>
      <c r="G48" s="292"/>
      <c r="H48" s="292"/>
      <c r="I48" s="292"/>
      <c r="J48" s="292"/>
      <c r="K48" s="292"/>
      <c r="L48" s="292"/>
      <c r="M48" s="292"/>
      <c r="N48" s="292"/>
      <c r="O48" s="292"/>
    </row>
    <row r="49" spans="1:15" hidden="1">
      <c r="A49" s="161" t="s">
        <v>243</v>
      </c>
      <c r="B49" s="161" t="s">
        <v>244</v>
      </c>
      <c r="C49" s="162" t="s">
        <v>245</v>
      </c>
      <c r="D49" s="292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</row>
    <row r="50" spans="1:15" hidden="1">
      <c r="A50" s="161" t="s">
        <v>246</v>
      </c>
      <c r="B50" s="161" t="s">
        <v>247</v>
      </c>
      <c r="C50" s="162" t="s">
        <v>248</v>
      </c>
      <c r="D50" s="292"/>
      <c r="E50" s="292"/>
      <c r="F50" s="292"/>
      <c r="G50" s="292"/>
      <c r="H50" s="292"/>
      <c r="I50" s="292"/>
      <c r="J50" s="292"/>
      <c r="K50" s="292"/>
      <c r="L50" s="292"/>
      <c r="M50" s="292"/>
      <c r="N50" s="292"/>
      <c r="O50" s="292"/>
    </row>
    <row r="51" spans="1:15" hidden="1">
      <c r="A51" s="161" t="s">
        <v>249</v>
      </c>
      <c r="B51" s="161" t="s">
        <v>250</v>
      </c>
      <c r="C51" s="168" t="s">
        <v>251</v>
      </c>
      <c r="D51" s="292"/>
      <c r="E51" s="292"/>
      <c r="F51" s="292"/>
      <c r="G51" s="292"/>
      <c r="H51" s="292"/>
      <c r="I51" s="292"/>
      <c r="J51" s="292"/>
      <c r="K51" s="292"/>
      <c r="L51" s="292"/>
      <c r="M51" s="292"/>
      <c r="N51" s="292"/>
      <c r="O51" s="292"/>
    </row>
    <row r="52" spans="1:15" hidden="1">
      <c r="A52" s="161" t="s">
        <v>252</v>
      </c>
      <c r="B52" s="161" t="s">
        <v>253</v>
      </c>
      <c r="C52" s="168" t="s">
        <v>254</v>
      </c>
      <c r="D52" s="292"/>
      <c r="E52" s="292"/>
      <c r="F52" s="292"/>
      <c r="G52" s="292"/>
      <c r="H52" s="292"/>
      <c r="I52" s="292"/>
      <c r="J52" s="292"/>
      <c r="K52" s="292"/>
      <c r="L52" s="292"/>
      <c r="M52" s="292"/>
      <c r="N52" s="292"/>
      <c r="O52" s="292"/>
    </row>
    <row r="53" spans="1:15" ht="27" hidden="1">
      <c r="A53" s="161" t="s">
        <v>255</v>
      </c>
      <c r="B53" s="161" t="s">
        <v>256</v>
      </c>
      <c r="C53" s="168" t="s">
        <v>257</v>
      </c>
      <c r="D53" s="292"/>
      <c r="E53" s="292"/>
      <c r="F53" s="292"/>
      <c r="G53" s="292"/>
      <c r="H53" s="292"/>
      <c r="I53" s="292"/>
      <c r="J53" s="292"/>
      <c r="K53" s="292"/>
      <c r="L53" s="292"/>
      <c r="M53" s="292"/>
      <c r="N53" s="292"/>
      <c r="O53" s="292"/>
    </row>
    <row r="54" spans="1:15" hidden="1">
      <c r="A54" s="161" t="s">
        <v>258</v>
      </c>
      <c r="B54" s="161" t="s">
        <v>259</v>
      </c>
      <c r="C54" s="168" t="s">
        <v>260</v>
      </c>
      <c r="D54" s="292"/>
      <c r="E54" s="292"/>
      <c r="F54" s="292"/>
      <c r="G54" s="292"/>
      <c r="H54" s="292"/>
      <c r="I54" s="292"/>
      <c r="J54" s="292"/>
      <c r="K54" s="292"/>
      <c r="L54" s="292"/>
      <c r="M54" s="292"/>
      <c r="N54" s="292"/>
      <c r="O54" s="292"/>
    </row>
    <row r="55" spans="1:15">
      <c r="A55" s="161" t="s">
        <v>261</v>
      </c>
      <c r="B55" s="161" t="s">
        <v>262</v>
      </c>
      <c r="C55" s="159" t="s">
        <v>263</v>
      </c>
      <c r="D55" s="336">
        <f>D57+D59+D60</f>
        <v>788</v>
      </c>
      <c r="E55" s="336">
        <f t="shared" ref="E55:O55" si="19">E57+E59+E60</f>
        <v>787</v>
      </c>
      <c r="F55" s="336">
        <f t="shared" si="19"/>
        <v>799</v>
      </c>
      <c r="G55" s="336">
        <f t="shared" si="19"/>
        <v>799</v>
      </c>
      <c r="H55" s="336">
        <f t="shared" si="19"/>
        <v>799</v>
      </c>
      <c r="I55" s="336">
        <f t="shared" si="19"/>
        <v>799</v>
      </c>
      <c r="J55" s="336">
        <f t="shared" si="19"/>
        <v>799</v>
      </c>
      <c r="K55" s="336">
        <f t="shared" si="19"/>
        <v>799</v>
      </c>
      <c r="L55" s="336">
        <f t="shared" si="19"/>
        <v>799</v>
      </c>
      <c r="M55" s="336">
        <f t="shared" si="19"/>
        <v>799</v>
      </c>
      <c r="N55" s="336">
        <f t="shared" si="19"/>
        <v>799</v>
      </c>
      <c r="O55" s="336">
        <f t="shared" si="19"/>
        <v>799</v>
      </c>
    </row>
    <row r="56" spans="1:15" ht="27" hidden="1">
      <c r="A56" s="161" t="s">
        <v>264</v>
      </c>
      <c r="B56" s="161" t="s">
        <v>265</v>
      </c>
      <c r="C56" s="162" t="s">
        <v>266</v>
      </c>
      <c r="D56" s="337">
        <v>0</v>
      </c>
      <c r="E56" s="337">
        <v>0</v>
      </c>
      <c r="F56" s="337">
        <v>0</v>
      </c>
      <c r="G56" s="337">
        <v>0</v>
      </c>
      <c r="H56" s="337">
        <v>0</v>
      </c>
      <c r="I56" s="337">
        <v>0</v>
      </c>
      <c r="J56" s="337">
        <v>0</v>
      </c>
      <c r="K56" s="337">
        <v>0</v>
      </c>
      <c r="L56" s="337">
        <v>0</v>
      </c>
      <c r="M56" s="337">
        <v>0</v>
      </c>
      <c r="N56" s="337">
        <v>0</v>
      </c>
      <c r="O56" s="337">
        <v>0</v>
      </c>
    </row>
    <row r="57" spans="1:15">
      <c r="A57" s="161" t="s">
        <v>267</v>
      </c>
      <c r="B57" s="161" t="s">
        <v>268</v>
      </c>
      <c r="C57" s="162" t="s">
        <v>269</v>
      </c>
      <c r="D57" s="292">
        <v>263</v>
      </c>
      <c r="E57" s="292">
        <v>266</v>
      </c>
      <c r="F57" s="292">
        <v>266</v>
      </c>
      <c r="G57" s="292">
        <v>266</v>
      </c>
      <c r="H57" s="292">
        <v>266</v>
      </c>
      <c r="I57" s="292">
        <v>266</v>
      </c>
      <c r="J57" s="292">
        <v>266</v>
      </c>
      <c r="K57" s="292">
        <v>266</v>
      </c>
      <c r="L57" s="292">
        <v>266</v>
      </c>
      <c r="M57" s="292">
        <v>266</v>
      </c>
      <c r="N57" s="292">
        <v>266</v>
      </c>
      <c r="O57" s="292">
        <v>266</v>
      </c>
    </row>
    <row r="58" spans="1:15">
      <c r="A58" s="161" t="s">
        <v>270</v>
      </c>
      <c r="B58" s="161" t="s">
        <v>271</v>
      </c>
      <c r="C58" s="162" t="s">
        <v>272</v>
      </c>
      <c r="D58" s="292"/>
      <c r="E58" s="292"/>
      <c r="F58" s="292"/>
      <c r="G58" s="292"/>
      <c r="H58" s="292"/>
      <c r="I58" s="292"/>
      <c r="J58" s="292"/>
      <c r="K58" s="292"/>
      <c r="L58" s="292"/>
      <c r="M58" s="292"/>
      <c r="N58" s="292"/>
      <c r="O58" s="292"/>
    </row>
    <row r="59" spans="1:15" ht="27">
      <c r="A59" s="161" t="s">
        <v>273</v>
      </c>
      <c r="B59" s="161" t="s">
        <v>274</v>
      </c>
      <c r="C59" s="162" t="s">
        <v>275</v>
      </c>
      <c r="D59" s="292">
        <v>477</v>
      </c>
      <c r="E59" s="292">
        <v>473</v>
      </c>
      <c r="F59" s="292">
        <v>485</v>
      </c>
      <c r="G59" s="292">
        <v>485</v>
      </c>
      <c r="H59" s="292">
        <v>485</v>
      </c>
      <c r="I59" s="292">
        <v>485</v>
      </c>
      <c r="J59" s="292">
        <v>485</v>
      </c>
      <c r="K59" s="292">
        <v>485</v>
      </c>
      <c r="L59" s="292">
        <v>485</v>
      </c>
      <c r="M59" s="292">
        <v>485</v>
      </c>
      <c r="N59" s="292">
        <v>485</v>
      </c>
      <c r="O59" s="292">
        <v>485</v>
      </c>
    </row>
    <row r="60" spans="1:15">
      <c r="A60" s="161" t="s">
        <v>276</v>
      </c>
      <c r="B60" s="161" t="s">
        <v>277</v>
      </c>
      <c r="C60" s="162" t="s">
        <v>278</v>
      </c>
      <c r="D60" s="292">
        <v>48</v>
      </c>
      <c r="E60" s="292">
        <v>48</v>
      </c>
      <c r="F60" s="292">
        <v>48</v>
      </c>
      <c r="G60" s="292">
        <v>48</v>
      </c>
      <c r="H60" s="292">
        <v>48</v>
      </c>
      <c r="I60" s="292">
        <v>48</v>
      </c>
      <c r="J60" s="292">
        <v>48</v>
      </c>
      <c r="K60" s="292">
        <v>48</v>
      </c>
      <c r="L60" s="292">
        <v>48</v>
      </c>
      <c r="M60" s="292">
        <v>48</v>
      </c>
      <c r="N60" s="292">
        <v>48</v>
      </c>
      <c r="O60" s="292">
        <v>48</v>
      </c>
    </row>
    <row r="61" spans="1:15">
      <c r="A61" s="161" t="s">
        <v>279</v>
      </c>
      <c r="B61" s="161" t="s">
        <v>280</v>
      </c>
      <c r="C61" s="159" t="s">
        <v>281</v>
      </c>
      <c r="D61" s="292">
        <v>0</v>
      </c>
      <c r="E61" s="292">
        <v>0</v>
      </c>
      <c r="F61" s="292">
        <v>0</v>
      </c>
      <c r="G61" s="292">
        <v>0</v>
      </c>
      <c r="H61" s="292">
        <v>0</v>
      </c>
      <c r="I61" s="292">
        <v>0</v>
      </c>
      <c r="J61" s="292">
        <v>0</v>
      </c>
      <c r="K61" s="292">
        <v>0</v>
      </c>
      <c r="L61" s="292">
        <v>0</v>
      </c>
      <c r="M61" s="292">
        <v>0</v>
      </c>
      <c r="N61" s="292">
        <v>0</v>
      </c>
      <c r="O61" s="292">
        <v>0</v>
      </c>
    </row>
    <row r="62" spans="1:15" ht="40.5">
      <c r="A62" s="161" t="s">
        <v>282</v>
      </c>
      <c r="B62" s="161" t="s">
        <v>283</v>
      </c>
      <c r="C62" s="159" t="s">
        <v>284</v>
      </c>
      <c r="D62" s="336">
        <f t="shared" ref="D62:O62" si="20">SUM(D63:D65)</f>
        <v>7</v>
      </c>
      <c r="E62" s="336">
        <f t="shared" si="20"/>
        <v>7</v>
      </c>
      <c r="F62" s="336">
        <f t="shared" si="20"/>
        <v>7</v>
      </c>
      <c r="G62" s="336">
        <f t="shared" si="20"/>
        <v>7</v>
      </c>
      <c r="H62" s="336">
        <f t="shared" si="20"/>
        <v>7</v>
      </c>
      <c r="I62" s="336">
        <f t="shared" si="20"/>
        <v>7</v>
      </c>
      <c r="J62" s="336">
        <f t="shared" ref="J62:M62" si="21">SUM(J63:J65)</f>
        <v>7</v>
      </c>
      <c r="K62" s="336">
        <f t="shared" si="21"/>
        <v>7</v>
      </c>
      <c r="L62" s="336">
        <f t="shared" si="21"/>
        <v>7</v>
      </c>
      <c r="M62" s="336">
        <f t="shared" si="21"/>
        <v>7</v>
      </c>
      <c r="N62" s="336">
        <f t="shared" si="20"/>
        <v>7</v>
      </c>
      <c r="O62" s="336">
        <f t="shared" si="20"/>
        <v>7</v>
      </c>
    </row>
    <row r="63" spans="1:15" ht="27" hidden="1">
      <c r="A63" s="161" t="s">
        <v>285</v>
      </c>
      <c r="B63" s="161" t="s">
        <v>286</v>
      </c>
      <c r="C63" s="162" t="s">
        <v>287</v>
      </c>
      <c r="D63" s="292"/>
      <c r="E63" s="292"/>
      <c r="F63" s="292"/>
      <c r="G63" s="292"/>
      <c r="H63" s="292"/>
      <c r="I63" s="292"/>
      <c r="J63" s="292"/>
      <c r="K63" s="292"/>
      <c r="L63" s="292"/>
      <c r="M63" s="292"/>
      <c r="N63" s="292"/>
      <c r="O63" s="292"/>
    </row>
    <row r="64" spans="1:15" ht="27" hidden="1">
      <c r="A64" s="161" t="s">
        <v>288</v>
      </c>
      <c r="B64" s="161" t="s">
        <v>289</v>
      </c>
      <c r="C64" s="162" t="s">
        <v>290</v>
      </c>
      <c r="D64" s="292"/>
      <c r="E64" s="292"/>
      <c r="F64" s="292"/>
      <c r="G64" s="292"/>
      <c r="H64" s="292"/>
      <c r="I64" s="292"/>
      <c r="J64" s="292"/>
      <c r="K64" s="292"/>
      <c r="L64" s="292"/>
      <c r="M64" s="292"/>
      <c r="N64" s="292"/>
      <c r="O64" s="292"/>
    </row>
    <row r="65" spans="1:15" ht="40.5">
      <c r="A65" s="161" t="s">
        <v>291</v>
      </c>
      <c r="B65" s="161" t="s">
        <v>292</v>
      </c>
      <c r="C65" s="162" t="s">
        <v>293</v>
      </c>
      <c r="D65" s="292">
        <v>7</v>
      </c>
      <c r="E65" s="292">
        <v>7</v>
      </c>
      <c r="F65" s="292">
        <v>7</v>
      </c>
      <c r="G65" s="292">
        <v>7</v>
      </c>
      <c r="H65" s="292">
        <v>7</v>
      </c>
      <c r="I65" s="292">
        <v>7</v>
      </c>
      <c r="J65" s="292">
        <v>7</v>
      </c>
      <c r="K65" s="292">
        <v>7</v>
      </c>
      <c r="L65" s="292">
        <v>7</v>
      </c>
      <c r="M65" s="292">
        <v>7</v>
      </c>
      <c r="N65" s="292">
        <v>7</v>
      </c>
      <c r="O65" s="292">
        <v>7</v>
      </c>
    </row>
    <row r="66" spans="1:15">
      <c r="A66" s="161" t="s">
        <v>294</v>
      </c>
      <c r="B66" s="161" t="s">
        <v>295</v>
      </c>
      <c r="C66" s="159" t="s">
        <v>296</v>
      </c>
      <c r="D66" s="292">
        <v>1</v>
      </c>
      <c r="E66" s="292">
        <v>1</v>
      </c>
      <c r="F66" s="292">
        <v>1</v>
      </c>
      <c r="G66" s="292">
        <v>1</v>
      </c>
      <c r="H66" s="292">
        <v>1</v>
      </c>
      <c r="I66" s="292">
        <v>1</v>
      </c>
      <c r="J66" s="292">
        <v>1</v>
      </c>
      <c r="K66" s="292">
        <v>1</v>
      </c>
      <c r="L66" s="292">
        <v>1</v>
      </c>
      <c r="M66" s="292">
        <v>1</v>
      </c>
      <c r="N66" s="292">
        <v>1</v>
      </c>
      <c r="O66" s="292">
        <v>1</v>
      </c>
    </row>
    <row r="67" spans="1:15">
      <c r="A67" s="161" t="s">
        <v>157</v>
      </c>
      <c r="B67" s="161" t="s">
        <v>297</v>
      </c>
      <c r="C67" s="171" t="s">
        <v>298</v>
      </c>
      <c r="D67" s="336">
        <f t="shared" ref="D67:O67" si="22">+D68+D72+SUM(D75:D77)</f>
        <v>28</v>
      </c>
      <c r="E67" s="336">
        <f t="shared" si="22"/>
        <v>28</v>
      </c>
      <c r="F67" s="336">
        <f t="shared" si="22"/>
        <v>28</v>
      </c>
      <c r="G67" s="336">
        <f t="shared" si="22"/>
        <v>28</v>
      </c>
      <c r="H67" s="336">
        <f t="shared" si="22"/>
        <v>28</v>
      </c>
      <c r="I67" s="336">
        <f t="shared" si="22"/>
        <v>28</v>
      </c>
      <c r="J67" s="336">
        <f t="shared" ref="J67:M67" si="23">+J68+J72+SUM(J75:J77)</f>
        <v>28</v>
      </c>
      <c r="K67" s="336">
        <f t="shared" si="23"/>
        <v>28</v>
      </c>
      <c r="L67" s="336">
        <f t="shared" si="23"/>
        <v>28</v>
      </c>
      <c r="M67" s="336">
        <f t="shared" si="23"/>
        <v>28</v>
      </c>
      <c r="N67" s="336">
        <f t="shared" si="22"/>
        <v>28</v>
      </c>
      <c r="O67" s="336">
        <f t="shared" si="22"/>
        <v>28</v>
      </c>
    </row>
    <row r="68" spans="1:15" hidden="1">
      <c r="A68" s="161" t="s">
        <v>299</v>
      </c>
      <c r="B68" s="161" t="s">
        <v>300</v>
      </c>
      <c r="C68" s="168" t="s">
        <v>301</v>
      </c>
      <c r="D68" s="337">
        <f t="shared" ref="D68:O68" si="24">SUM(D69:D71)</f>
        <v>0</v>
      </c>
      <c r="E68" s="337">
        <f t="shared" si="24"/>
        <v>0</v>
      </c>
      <c r="F68" s="337">
        <f t="shared" si="24"/>
        <v>0</v>
      </c>
      <c r="G68" s="337">
        <f t="shared" si="24"/>
        <v>0</v>
      </c>
      <c r="H68" s="337">
        <f t="shared" si="24"/>
        <v>0</v>
      </c>
      <c r="I68" s="337">
        <f t="shared" si="24"/>
        <v>0</v>
      </c>
      <c r="J68" s="337">
        <f t="shared" ref="J68:M68" si="25">SUM(J69:J71)</f>
        <v>0</v>
      </c>
      <c r="K68" s="337">
        <f t="shared" si="25"/>
        <v>0</v>
      </c>
      <c r="L68" s="337">
        <f t="shared" si="25"/>
        <v>0</v>
      </c>
      <c r="M68" s="337">
        <f t="shared" si="25"/>
        <v>0</v>
      </c>
      <c r="N68" s="337">
        <f t="shared" si="24"/>
        <v>0</v>
      </c>
      <c r="O68" s="337">
        <f t="shared" si="24"/>
        <v>0</v>
      </c>
    </row>
    <row r="69" spans="1:15" hidden="1">
      <c r="A69" s="161" t="s">
        <v>302</v>
      </c>
      <c r="B69" s="161" t="s">
        <v>303</v>
      </c>
      <c r="C69" s="168" t="s">
        <v>304</v>
      </c>
      <c r="D69" s="292"/>
      <c r="E69" s="292"/>
      <c r="F69" s="292"/>
      <c r="G69" s="292"/>
      <c r="H69" s="292"/>
      <c r="I69" s="292"/>
      <c r="J69" s="292"/>
      <c r="K69" s="292"/>
      <c r="L69" s="292"/>
      <c r="M69" s="292"/>
      <c r="N69" s="292"/>
      <c r="O69" s="292"/>
    </row>
    <row r="70" spans="1:15" hidden="1">
      <c r="A70" s="161" t="s">
        <v>305</v>
      </c>
      <c r="B70" s="161" t="s">
        <v>306</v>
      </c>
      <c r="C70" s="168" t="s">
        <v>307</v>
      </c>
      <c r="D70" s="292"/>
      <c r="E70" s="292"/>
      <c r="F70" s="292"/>
      <c r="G70" s="292"/>
      <c r="H70" s="292"/>
      <c r="I70" s="292"/>
      <c r="J70" s="292"/>
      <c r="K70" s="292"/>
      <c r="L70" s="292"/>
      <c r="M70" s="292"/>
      <c r="N70" s="292"/>
      <c r="O70" s="292"/>
    </row>
    <row r="71" spans="1:15" hidden="1">
      <c r="A71" s="161" t="s">
        <v>308</v>
      </c>
      <c r="B71" s="161" t="s">
        <v>309</v>
      </c>
      <c r="C71" s="168" t="s">
        <v>310</v>
      </c>
      <c r="D71" s="292"/>
      <c r="E71" s="292"/>
      <c r="F71" s="292"/>
      <c r="G71" s="292"/>
      <c r="H71" s="292"/>
      <c r="I71" s="292"/>
      <c r="J71" s="292"/>
      <c r="K71" s="292"/>
      <c r="L71" s="292"/>
      <c r="M71" s="292"/>
      <c r="N71" s="292"/>
      <c r="O71" s="292"/>
    </row>
    <row r="72" spans="1:15" hidden="1">
      <c r="A72" s="161" t="s">
        <v>311</v>
      </c>
      <c r="B72" s="161" t="s">
        <v>312</v>
      </c>
      <c r="C72" s="168" t="s">
        <v>313</v>
      </c>
      <c r="D72" s="337">
        <f t="shared" ref="D72:O72" si="26">+D73+D74</f>
        <v>0</v>
      </c>
      <c r="E72" s="337">
        <f t="shared" si="26"/>
        <v>0</v>
      </c>
      <c r="F72" s="337">
        <f t="shared" si="26"/>
        <v>0</v>
      </c>
      <c r="G72" s="337">
        <f t="shared" si="26"/>
        <v>0</v>
      </c>
      <c r="H72" s="337">
        <f t="shared" si="26"/>
        <v>0</v>
      </c>
      <c r="I72" s="337">
        <f t="shared" si="26"/>
        <v>0</v>
      </c>
      <c r="J72" s="337">
        <f t="shared" ref="J72:M72" si="27">+J73+J74</f>
        <v>0</v>
      </c>
      <c r="K72" s="337">
        <f t="shared" si="27"/>
        <v>0</v>
      </c>
      <c r="L72" s="337">
        <f t="shared" si="27"/>
        <v>0</v>
      </c>
      <c r="M72" s="337">
        <f t="shared" si="27"/>
        <v>0</v>
      </c>
      <c r="N72" s="337">
        <f t="shared" si="26"/>
        <v>0</v>
      </c>
      <c r="O72" s="337">
        <f t="shared" si="26"/>
        <v>0</v>
      </c>
    </row>
    <row r="73" spans="1:15" hidden="1">
      <c r="A73" s="161" t="s">
        <v>314</v>
      </c>
      <c r="B73" s="161" t="s">
        <v>315</v>
      </c>
      <c r="C73" s="168" t="s">
        <v>316</v>
      </c>
      <c r="D73" s="292"/>
      <c r="E73" s="292"/>
      <c r="F73" s="292"/>
      <c r="G73" s="292"/>
      <c r="H73" s="292"/>
      <c r="I73" s="292"/>
      <c r="J73" s="292"/>
      <c r="K73" s="292"/>
      <c r="L73" s="292"/>
      <c r="M73" s="292"/>
      <c r="N73" s="292"/>
      <c r="O73" s="292"/>
    </row>
    <row r="74" spans="1:15" hidden="1">
      <c r="A74" s="161" t="s">
        <v>317</v>
      </c>
      <c r="B74" s="161" t="s">
        <v>318</v>
      </c>
      <c r="C74" s="168" t="s">
        <v>319</v>
      </c>
      <c r="D74" s="292"/>
      <c r="E74" s="292"/>
      <c r="F74" s="292"/>
      <c r="G74" s="292"/>
      <c r="H74" s="292"/>
      <c r="I74" s="292"/>
      <c r="J74" s="292"/>
      <c r="K74" s="292"/>
      <c r="L74" s="292"/>
      <c r="M74" s="292"/>
      <c r="N74" s="292"/>
      <c r="O74" s="292"/>
    </row>
    <row r="75" spans="1:15" hidden="1">
      <c r="A75" s="161" t="s">
        <v>320</v>
      </c>
      <c r="B75" s="161" t="s">
        <v>321</v>
      </c>
      <c r="C75" s="168" t="s">
        <v>322</v>
      </c>
      <c r="D75" s="292"/>
      <c r="E75" s="292"/>
      <c r="F75" s="292"/>
      <c r="G75" s="292"/>
      <c r="H75" s="292"/>
      <c r="I75" s="292"/>
      <c r="J75" s="292"/>
      <c r="K75" s="292"/>
      <c r="L75" s="292"/>
      <c r="M75" s="292"/>
      <c r="N75" s="292"/>
      <c r="O75" s="292"/>
    </row>
    <row r="76" spans="1:15">
      <c r="A76" s="161" t="s">
        <v>323</v>
      </c>
      <c r="B76" s="161" t="s">
        <v>324</v>
      </c>
      <c r="C76" s="162" t="s">
        <v>325</v>
      </c>
      <c r="D76" s="292">
        <v>28</v>
      </c>
      <c r="E76" s="292">
        <v>28</v>
      </c>
      <c r="F76" s="292">
        <v>28</v>
      </c>
      <c r="G76" s="292">
        <v>28</v>
      </c>
      <c r="H76" s="292">
        <v>28</v>
      </c>
      <c r="I76" s="292">
        <v>28</v>
      </c>
      <c r="J76" s="292">
        <v>28</v>
      </c>
      <c r="K76" s="292">
        <v>28</v>
      </c>
      <c r="L76" s="292">
        <v>28</v>
      </c>
      <c r="M76" s="292">
        <v>28</v>
      </c>
      <c r="N76" s="292">
        <v>28</v>
      </c>
      <c r="O76" s="292">
        <v>28</v>
      </c>
    </row>
    <row r="77" spans="1:15" hidden="1">
      <c r="A77" s="161" t="s">
        <v>326</v>
      </c>
      <c r="B77" s="161" t="s">
        <v>327</v>
      </c>
      <c r="C77" s="168" t="s">
        <v>328</v>
      </c>
      <c r="D77" s="292"/>
      <c r="E77" s="292"/>
      <c r="F77" s="292"/>
      <c r="G77" s="292"/>
      <c r="H77" s="292"/>
      <c r="I77" s="292"/>
      <c r="J77" s="292"/>
      <c r="K77" s="292"/>
      <c r="L77" s="292"/>
      <c r="M77" s="292"/>
      <c r="N77" s="292"/>
      <c r="O77" s="292"/>
    </row>
    <row r="78" spans="1:15">
      <c r="A78" s="161" t="s">
        <v>160</v>
      </c>
      <c r="B78" s="161" t="s">
        <v>329</v>
      </c>
      <c r="C78" s="171" t="s">
        <v>330</v>
      </c>
      <c r="D78" s="292"/>
      <c r="E78" s="292"/>
      <c r="F78" s="292"/>
      <c r="G78" s="292"/>
      <c r="H78" s="292"/>
      <c r="I78" s="292"/>
      <c r="J78" s="292"/>
      <c r="K78" s="292"/>
      <c r="L78" s="292"/>
      <c r="M78" s="292"/>
      <c r="N78" s="292"/>
      <c r="O78" s="292"/>
    </row>
    <row r="79" spans="1:15" ht="27">
      <c r="A79" s="161" t="s">
        <v>178</v>
      </c>
      <c r="B79" s="161" t="s">
        <v>331</v>
      </c>
      <c r="C79" s="171" t="s">
        <v>332</v>
      </c>
      <c r="D79" s="336">
        <f t="shared" ref="D79:O79" si="28">SUM(D80:D84)</f>
        <v>98</v>
      </c>
      <c r="E79" s="336">
        <f t="shared" si="28"/>
        <v>98</v>
      </c>
      <c r="F79" s="336">
        <f t="shared" si="28"/>
        <v>98</v>
      </c>
      <c r="G79" s="336">
        <f t="shared" si="28"/>
        <v>98</v>
      </c>
      <c r="H79" s="336">
        <f t="shared" si="28"/>
        <v>98</v>
      </c>
      <c r="I79" s="336">
        <f t="shared" si="28"/>
        <v>98</v>
      </c>
      <c r="J79" s="336">
        <f t="shared" ref="J79:M79" si="29">SUM(J80:J84)</f>
        <v>98</v>
      </c>
      <c r="K79" s="336">
        <f t="shared" si="29"/>
        <v>98</v>
      </c>
      <c r="L79" s="336">
        <f t="shared" si="29"/>
        <v>98</v>
      </c>
      <c r="M79" s="336">
        <f t="shared" si="29"/>
        <v>98</v>
      </c>
      <c r="N79" s="336">
        <f t="shared" si="28"/>
        <v>98</v>
      </c>
      <c r="O79" s="336">
        <f t="shared" si="28"/>
        <v>98</v>
      </c>
    </row>
    <row r="80" spans="1:15">
      <c r="A80" s="161" t="s">
        <v>333</v>
      </c>
      <c r="B80" s="161" t="s">
        <v>334</v>
      </c>
      <c r="C80" s="168" t="s">
        <v>335</v>
      </c>
      <c r="D80" s="292">
        <v>74</v>
      </c>
      <c r="E80" s="292">
        <v>74</v>
      </c>
      <c r="F80" s="292">
        <v>74</v>
      </c>
      <c r="G80" s="292">
        <v>74</v>
      </c>
      <c r="H80" s="292">
        <v>74</v>
      </c>
      <c r="I80" s="292">
        <v>74</v>
      </c>
      <c r="J80" s="292">
        <v>74</v>
      </c>
      <c r="K80" s="292">
        <v>74</v>
      </c>
      <c r="L80" s="292">
        <v>74</v>
      </c>
      <c r="M80" s="292">
        <v>74</v>
      </c>
      <c r="N80" s="292">
        <v>74</v>
      </c>
      <c r="O80" s="292">
        <v>74</v>
      </c>
    </row>
    <row r="81" spans="1:15" ht="27" hidden="1">
      <c r="A81" s="161" t="s">
        <v>336</v>
      </c>
      <c r="B81" s="161" t="s">
        <v>337</v>
      </c>
      <c r="C81" s="168" t="s">
        <v>338</v>
      </c>
      <c r="D81" s="292"/>
      <c r="E81" s="292"/>
      <c r="F81" s="292"/>
      <c r="G81" s="292"/>
      <c r="H81" s="292"/>
      <c r="I81" s="292"/>
      <c r="J81" s="292"/>
      <c r="K81" s="292"/>
      <c r="L81" s="292"/>
      <c r="M81" s="292"/>
      <c r="N81" s="292"/>
      <c r="O81" s="292"/>
    </row>
    <row r="82" spans="1:15" ht="27" hidden="1">
      <c r="A82" s="161" t="s">
        <v>339</v>
      </c>
      <c r="B82" s="161" t="s">
        <v>340</v>
      </c>
      <c r="C82" s="168" t="s">
        <v>341</v>
      </c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</row>
    <row r="83" spans="1:15">
      <c r="A83" s="161" t="s">
        <v>342</v>
      </c>
      <c r="B83" s="161" t="s">
        <v>343</v>
      </c>
      <c r="C83" s="168" t="s">
        <v>344</v>
      </c>
      <c r="D83" s="292">
        <v>19</v>
      </c>
      <c r="E83" s="292">
        <v>19</v>
      </c>
      <c r="F83" s="292">
        <v>19</v>
      </c>
      <c r="G83" s="292">
        <v>19</v>
      </c>
      <c r="H83" s="292">
        <v>19</v>
      </c>
      <c r="I83" s="292">
        <v>19</v>
      </c>
      <c r="J83" s="292">
        <v>19</v>
      </c>
      <c r="K83" s="292">
        <v>19</v>
      </c>
      <c r="L83" s="292">
        <v>19</v>
      </c>
      <c r="M83" s="292">
        <v>19</v>
      </c>
      <c r="N83" s="292">
        <v>19</v>
      </c>
      <c r="O83" s="292">
        <v>19</v>
      </c>
    </row>
    <row r="84" spans="1:15">
      <c r="A84" s="161" t="s">
        <v>345</v>
      </c>
      <c r="B84" s="161" t="s">
        <v>346</v>
      </c>
      <c r="C84" s="168" t="s">
        <v>347</v>
      </c>
      <c r="D84" s="292">
        <v>5</v>
      </c>
      <c r="E84" s="292">
        <v>5</v>
      </c>
      <c r="F84" s="292">
        <v>5</v>
      </c>
      <c r="G84" s="292">
        <v>5</v>
      </c>
      <c r="H84" s="292">
        <v>5</v>
      </c>
      <c r="I84" s="292">
        <v>5</v>
      </c>
      <c r="J84" s="292">
        <v>5</v>
      </c>
      <c r="K84" s="292">
        <v>5</v>
      </c>
      <c r="L84" s="292">
        <v>5</v>
      </c>
      <c r="M84" s="292">
        <v>5</v>
      </c>
      <c r="N84" s="292">
        <v>5</v>
      </c>
      <c r="O84" s="292">
        <v>5</v>
      </c>
    </row>
    <row r="85" spans="1:15" ht="27">
      <c r="A85" s="161" t="s">
        <v>184</v>
      </c>
      <c r="B85" s="161" t="s">
        <v>348</v>
      </c>
      <c r="C85" s="171" t="s">
        <v>349</v>
      </c>
      <c r="D85" s="336">
        <f t="shared" ref="D85:O85" si="30">+D86+D99+D100</f>
        <v>17</v>
      </c>
      <c r="E85" s="336">
        <f t="shared" si="30"/>
        <v>17</v>
      </c>
      <c r="F85" s="336">
        <f t="shared" si="30"/>
        <v>17</v>
      </c>
      <c r="G85" s="336">
        <f t="shared" si="30"/>
        <v>17</v>
      </c>
      <c r="H85" s="336">
        <f t="shared" si="30"/>
        <v>17</v>
      </c>
      <c r="I85" s="336">
        <f t="shared" si="30"/>
        <v>17</v>
      </c>
      <c r="J85" s="336">
        <f t="shared" ref="J85:M85" si="31">+J86+J99+J100</f>
        <v>17</v>
      </c>
      <c r="K85" s="336">
        <f t="shared" si="31"/>
        <v>17</v>
      </c>
      <c r="L85" s="336">
        <f t="shared" si="31"/>
        <v>17</v>
      </c>
      <c r="M85" s="336">
        <f t="shared" si="31"/>
        <v>17</v>
      </c>
      <c r="N85" s="336">
        <f t="shared" si="30"/>
        <v>17</v>
      </c>
      <c r="O85" s="336">
        <f t="shared" si="30"/>
        <v>17</v>
      </c>
    </row>
    <row r="86" spans="1:15" ht="27">
      <c r="A86" s="161" t="s">
        <v>350</v>
      </c>
      <c r="B86" s="161" t="s">
        <v>351</v>
      </c>
      <c r="C86" s="168" t="s">
        <v>352</v>
      </c>
      <c r="D86" s="337">
        <f t="shared" ref="D86:O86" si="32">+D87+D96+D97+D98</f>
        <v>17</v>
      </c>
      <c r="E86" s="337">
        <f t="shared" si="32"/>
        <v>17</v>
      </c>
      <c r="F86" s="337">
        <f t="shared" si="32"/>
        <v>17</v>
      </c>
      <c r="G86" s="337">
        <f t="shared" si="32"/>
        <v>17</v>
      </c>
      <c r="H86" s="337">
        <f t="shared" si="32"/>
        <v>17</v>
      </c>
      <c r="I86" s="337">
        <f t="shared" si="32"/>
        <v>17</v>
      </c>
      <c r="J86" s="337">
        <f t="shared" ref="J86:M86" si="33">+J87+J96+J97+J98</f>
        <v>17</v>
      </c>
      <c r="K86" s="337">
        <f t="shared" si="33"/>
        <v>17</v>
      </c>
      <c r="L86" s="337">
        <f t="shared" si="33"/>
        <v>17</v>
      </c>
      <c r="M86" s="337">
        <f t="shared" si="33"/>
        <v>17</v>
      </c>
      <c r="N86" s="337">
        <f t="shared" si="32"/>
        <v>17</v>
      </c>
      <c r="O86" s="337">
        <f t="shared" si="32"/>
        <v>17</v>
      </c>
    </row>
    <row r="87" spans="1:15">
      <c r="A87" s="161" t="s">
        <v>353</v>
      </c>
      <c r="B87" s="161" t="s">
        <v>354</v>
      </c>
      <c r="C87" s="168" t="s">
        <v>355</v>
      </c>
      <c r="D87" s="337">
        <v>17</v>
      </c>
      <c r="E87" s="337">
        <v>17</v>
      </c>
      <c r="F87" s="337">
        <v>17</v>
      </c>
      <c r="G87" s="337">
        <v>17</v>
      </c>
      <c r="H87" s="337">
        <v>17</v>
      </c>
      <c r="I87" s="337">
        <v>17</v>
      </c>
      <c r="J87" s="337">
        <v>17</v>
      </c>
      <c r="K87" s="337">
        <v>17</v>
      </c>
      <c r="L87" s="337">
        <v>17</v>
      </c>
      <c r="M87" s="337">
        <v>17</v>
      </c>
      <c r="N87" s="337">
        <v>17</v>
      </c>
      <c r="O87" s="337">
        <v>17</v>
      </c>
    </row>
    <row r="88" spans="1:15" ht="40.5">
      <c r="A88" s="161" t="s">
        <v>356</v>
      </c>
      <c r="B88" s="161" t="s">
        <v>357</v>
      </c>
      <c r="C88" s="168" t="s">
        <v>358</v>
      </c>
      <c r="D88" s="292">
        <v>0</v>
      </c>
      <c r="E88" s="292">
        <v>0</v>
      </c>
      <c r="F88" s="292">
        <v>0</v>
      </c>
      <c r="G88" s="292">
        <v>0</v>
      </c>
      <c r="H88" s="292">
        <v>0</v>
      </c>
      <c r="I88" s="292">
        <v>0</v>
      </c>
      <c r="J88" s="292">
        <v>0</v>
      </c>
      <c r="K88" s="292">
        <v>0</v>
      </c>
      <c r="L88" s="292">
        <v>0</v>
      </c>
      <c r="M88" s="292">
        <v>0</v>
      </c>
      <c r="N88" s="292">
        <v>0</v>
      </c>
      <c r="O88" s="292">
        <v>0</v>
      </c>
    </row>
    <row r="89" spans="1:15" ht="40.5" hidden="1">
      <c r="A89" s="161" t="s">
        <v>359</v>
      </c>
      <c r="B89" s="161" t="s">
        <v>360</v>
      </c>
      <c r="C89" s="168" t="s">
        <v>361</v>
      </c>
      <c r="D89" s="292"/>
      <c r="E89" s="292"/>
      <c r="F89" s="292"/>
      <c r="G89" s="292"/>
      <c r="H89" s="292"/>
      <c r="I89" s="292"/>
      <c r="J89" s="292"/>
      <c r="K89" s="292"/>
      <c r="L89" s="292"/>
      <c r="M89" s="292"/>
      <c r="N89" s="292"/>
      <c r="O89" s="292"/>
    </row>
    <row r="90" spans="1:15" ht="27">
      <c r="A90" s="161" t="s">
        <v>362</v>
      </c>
      <c r="B90" s="161" t="s">
        <v>363</v>
      </c>
      <c r="C90" s="168" t="s">
        <v>364</v>
      </c>
      <c r="D90" s="292">
        <v>10</v>
      </c>
      <c r="E90" s="292">
        <v>10</v>
      </c>
      <c r="F90" s="292">
        <v>10</v>
      </c>
      <c r="G90" s="292">
        <v>10</v>
      </c>
      <c r="H90" s="292">
        <v>10</v>
      </c>
      <c r="I90" s="292">
        <v>10</v>
      </c>
      <c r="J90" s="292">
        <v>10</v>
      </c>
      <c r="K90" s="292">
        <v>10</v>
      </c>
      <c r="L90" s="292">
        <v>10</v>
      </c>
      <c r="M90" s="292">
        <v>10</v>
      </c>
      <c r="N90" s="292">
        <v>10</v>
      </c>
      <c r="O90" s="292">
        <v>10</v>
      </c>
    </row>
    <row r="91" spans="1:15" hidden="1">
      <c r="A91" s="161" t="s">
        <v>365</v>
      </c>
      <c r="B91" s="161" t="s">
        <v>366</v>
      </c>
      <c r="C91" s="168" t="s">
        <v>367</v>
      </c>
      <c r="D91" s="292"/>
      <c r="E91" s="292"/>
      <c r="F91" s="292"/>
      <c r="G91" s="292"/>
      <c r="H91" s="292"/>
      <c r="I91" s="292"/>
      <c r="J91" s="292"/>
      <c r="K91" s="292"/>
      <c r="L91" s="292"/>
      <c r="M91" s="292"/>
      <c r="N91" s="292"/>
      <c r="O91" s="292"/>
    </row>
    <row r="92" spans="1:15" ht="27" hidden="1">
      <c r="A92" s="161" t="s">
        <v>368</v>
      </c>
      <c r="B92" s="161" t="s">
        <v>369</v>
      </c>
      <c r="C92" s="168" t="s">
        <v>370</v>
      </c>
      <c r="D92" s="292"/>
      <c r="E92" s="292"/>
      <c r="F92" s="292"/>
      <c r="G92" s="292"/>
      <c r="H92" s="292"/>
      <c r="I92" s="292"/>
      <c r="J92" s="292"/>
      <c r="K92" s="292"/>
      <c r="L92" s="292"/>
      <c r="M92" s="292"/>
      <c r="N92" s="292"/>
      <c r="O92" s="292"/>
    </row>
    <row r="93" spans="1:15" ht="27" hidden="1">
      <c r="A93" s="161" t="s">
        <v>371</v>
      </c>
      <c r="B93" s="161" t="s">
        <v>372</v>
      </c>
      <c r="C93" s="168" t="s">
        <v>373</v>
      </c>
      <c r="D93" s="292"/>
      <c r="E93" s="292"/>
      <c r="F93" s="292"/>
      <c r="G93" s="292"/>
      <c r="H93" s="292"/>
      <c r="I93" s="292"/>
      <c r="J93" s="292"/>
      <c r="K93" s="292"/>
      <c r="L93" s="292"/>
      <c r="M93" s="292"/>
      <c r="N93" s="292"/>
      <c r="O93" s="292"/>
    </row>
    <row r="94" spans="1:15" hidden="1">
      <c r="A94" s="161" t="s">
        <v>374</v>
      </c>
      <c r="B94" s="161" t="s">
        <v>375</v>
      </c>
      <c r="C94" s="168" t="s">
        <v>376</v>
      </c>
      <c r="D94" s="292"/>
      <c r="E94" s="292"/>
      <c r="F94" s="292"/>
      <c r="G94" s="292"/>
      <c r="H94" s="292"/>
      <c r="I94" s="292"/>
      <c r="J94" s="292"/>
      <c r="K94" s="292"/>
      <c r="L94" s="292"/>
      <c r="M94" s="292"/>
      <c r="N94" s="292"/>
      <c r="O94" s="292"/>
    </row>
    <row r="95" spans="1:15" ht="27">
      <c r="A95" s="161" t="s">
        <v>377</v>
      </c>
      <c r="B95" s="161" t="s">
        <v>378</v>
      </c>
      <c r="C95" s="168" t="s">
        <v>379</v>
      </c>
      <c r="D95" s="292">
        <v>7</v>
      </c>
      <c r="E95" s="292">
        <v>7</v>
      </c>
      <c r="F95" s="292">
        <v>7</v>
      </c>
      <c r="G95" s="292">
        <v>7</v>
      </c>
      <c r="H95" s="292">
        <v>7</v>
      </c>
      <c r="I95" s="292">
        <v>7</v>
      </c>
      <c r="J95" s="292">
        <v>7</v>
      </c>
      <c r="K95" s="292">
        <v>7</v>
      </c>
      <c r="L95" s="292">
        <v>7</v>
      </c>
      <c r="M95" s="292">
        <v>7</v>
      </c>
      <c r="N95" s="292">
        <v>7</v>
      </c>
      <c r="O95" s="292">
        <v>7</v>
      </c>
    </row>
    <row r="96" spans="1:15" hidden="1">
      <c r="A96" s="161" t="s">
        <v>380</v>
      </c>
      <c r="B96" s="161" t="s">
        <v>381</v>
      </c>
      <c r="C96" s="168" t="s">
        <v>382</v>
      </c>
      <c r="D96" s="292"/>
      <c r="E96" s="292"/>
      <c r="F96" s="292"/>
      <c r="G96" s="292"/>
      <c r="H96" s="292"/>
      <c r="I96" s="292"/>
      <c r="J96" s="292"/>
      <c r="K96" s="292"/>
      <c r="L96" s="292"/>
      <c r="M96" s="292"/>
      <c r="N96" s="292"/>
      <c r="O96" s="292"/>
    </row>
    <row r="97" spans="1:15" ht="40.5" hidden="1">
      <c r="A97" s="161" t="s">
        <v>383</v>
      </c>
      <c r="B97" s="161" t="s">
        <v>384</v>
      </c>
      <c r="C97" s="168" t="s">
        <v>385</v>
      </c>
      <c r="D97" s="292"/>
      <c r="E97" s="292"/>
      <c r="F97" s="292"/>
      <c r="G97" s="292"/>
      <c r="H97" s="292"/>
      <c r="I97" s="292"/>
      <c r="J97" s="292"/>
      <c r="K97" s="292"/>
      <c r="L97" s="292"/>
      <c r="M97" s="292"/>
      <c r="N97" s="292"/>
      <c r="O97" s="292"/>
    </row>
    <row r="98" spans="1:15" ht="27" hidden="1">
      <c r="A98" s="161" t="s">
        <v>386</v>
      </c>
      <c r="B98" s="161" t="s">
        <v>387</v>
      </c>
      <c r="C98" s="168" t="s">
        <v>388</v>
      </c>
      <c r="D98" s="292"/>
      <c r="E98" s="292"/>
      <c r="F98" s="292"/>
      <c r="G98" s="292"/>
      <c r="H98" s="292"/>
      <c r="I98" s="292"/>
      <c r="J98" s="292"/>
      <c r="K98" s="292"/>
      <c r="L98" s="292"/>
      <c r="M98" s="292"/>
      <c r="N98" s="292"/>
      <c r="O98" s="292"/>
    </row>
    <row r="99" spans="1:15" hidden="1">
      <c r="A99" s="161" t="s">
        <v>389</v>
      </c>
      <c r="B99" s="161" t="s">
        <v>390</v>
      </c>
      <c r="C99" s="168" t="s">
        <v>391</v>
      </c>
      <c r="D99" s="292"/>
      <c r="E99" s="292"/>
      <c r="F99" s="292"/>
      <c r="G99" s="292"/>
      <c r="H99" s="292"/>
      <c r="I99" s="292"/>
      <c r="J99" s="292"/>
      <c r="K99" s="292"/>
      <c r="L99" s="292"/>
      <c r="M99" s="292"/>
      <c r="N99" s="292"/>
      <c r="O99" s="292"/>
    </row>
    <row r="100" spans="1:15" hidden="1">
      <c r="A100" s="161" t="s">
        <v>392</v>
      </c>
      <c r="B100" s="161" t="s">
        <v>393</v>
      </c>
      <c r="C100" s="168" t="s">
        <v>394</v>
      </c>
      <c r="D100" s="292"/>
      <c r="E100" s="292"/>
      <c r="F100" s="292"/>
      <c r="G100" s="292"/>
      <c r="H100" s="292"/>
      <c r="I100" s="292"/>
      <c r="J100" s="292"/>
      <c r="K100" s="292"/>
      <c r="L100" s="292"/>
      <c r="M100" s="292"/>
      <c r="N100" s="292"/>
      <c r="O100" s="292"/>
    </row>
    <row r="101" spans="1:15">
      <c r="A101" s="161" t="s">
        <v>196</v>
      </c>
      <c r="B101" s="161" t="s">
        <v>395</v>
      </c>
      <c r="C101" s="171" t="s">
        <v>396</v>
      </c>
      <c r="D101" s="338">
        <v>171</v>
      </c>
      <c r="E101" s="338">
        <v>171</v>
      </c>
      <c r="F101" s="338">
        <v>171</v>
      </c>
      <c r="G101" s="338">
        <v>171</v>
      </c>
      <c r="H101" s="338">
        <v>171</v>
      </c>
      <c r="I101" s="338">
        <v>171</v>
      </c>
      <c r="J101" s="338">
        <v>171</v>
      </c>
      <c r="K101" s="338">
        <v>171</v>
      </c>
      <c r="L101" s="338">
        <v>171</v>
      </c>
      <c r="M101" s="338">
        <v>171</v>
      </c>
      <c r="N101" s="338">
        <v>171</v>
      </c>
      <c r="O101" s="338">
        <v>171</v>
      </c>
    </row>
    <row r="102" spans="1:15">
      <c r="A102" s="161" t="s">
        <v>397</v>
      </c>
      <c r="B102" s="172" t="s">
        <v>398</v>
      </c>
      <c r="C102" s="173" t="s">
        <v>399</v>
      </c>
      <c r="D102" s="292">
        <f t="shared" ref="D102:O102" si="34">SUM(D103:D105)</f>
        <v>41</v>
      </c>
      <c r="E102" s="292">
        <f t="shared" si="34"/>
        <v>43</v>
      </c>
      <c r="F102" s="292">
        <f t="shared" si="34"/>
        <v>43</v>
      </c>
      <c r="G102" s="292">
        <f t="shared" si="34"/>
        <v>43</v>
      </c>
      <c r="H102" s="292">
        <f t="shared" si="34"/>
        <v>43</v>
      </c>
      <c r="I102" s="292">
        <f t="shared" si="34"/>
        <v>43</v>
      </c>
      <c r="J102" s="292">
        <f t="shared" ref="J102:M102" si="35">SUM(J103:J105)</f>
        <v>43</v>
      </c>
      <c r="K102" s="292">
        <f t="shared" si="35"/>
        <v>43</v>
      </c>
      <c r="L102" s="292">
        <f t="shared" si="35"/>
        <v>43</v>
      </c>
      <c r="M102" s="292">
        <f t="shared" si="35"/>
        <v>43</v>
      </c>
      <c r="N102" s="292">
        <f t="shared" si="34"/>
        <v>43</v>
      </c>
      <c r="O102" s="292">
        <f t="shared" si="34"/>
        <v>43</v>
      </c>
    </row>
    <row r="103" spans="1:15">
      <c r="A103" s="172" t="s">
        <v>400</v>
      </c>
      <c r="B103" s="172" t="s">
        <v>401</v>
      </c>
      <c r="C103" s="173" t="s">
        <v>402</v>
      </c>
      <c r="D103" s="292">
        <v>29</v>
      </c>
      <c r="E103" s="292">
        <v>30</v>
      </c>
      <c r="F103" s="292">
        <v>30</v>
      </c>
      <c r="G103" s="292">
        <v>30</v>
      </c>
      <c r="H103" s="292">
        <v>30</v>
      </c>
      <c r="I103" s="292">
        <v>30</v>
      </c>
      <c r="J103" s="292">
        <v>30</v>
      </c>
      <c r="K103" s="292">
        <v>30</v>
      </c>
      <c r="L103" s="292">
        <v>30</v>
      </c>
      <c r="M103" s="292">
        <v>30</v>
      </c>
      <c r="N103" s="292">
        <v>30</v>
      </c>
      <c r="O103" s="292">
        <v>30</v>
      </c>
    </row>
    <row r="104" spans="1:15">
      <c r="A104" s="172" t="s">
        <v>403</v>
      </c>
      <c r="B104" s="172" t="s">
        <v>404</v>
      </c>
      <c r="C104" s="173" t="s">
        <v>405</v>
      </c>
      <c r="D104" s="292"/>
      <c r="E104" s="292"/>
      <c r="F104" s="292"/>
      <c r="G104" s="292"/>
      <c r="H104" s="292"/>
      <c r="I104" s="292"/>
      <c r="J104" s="292"/>
      <c r="K104" s="292"/>
      <c r="L104" s="292"/>
      <c r="M104" s="292"/>
      <c r="N104" s="292"/>
      <c r="O104" s="292"/>
    </row>
    <row r="105" spans="1:15">
      <c r="A105" s="172" t="s">
        <v>406</v>
      </c>
      <c r="B105" s="172">
        <v>85.41</v>
      </c>
      <c r="C105" s="173" t="s">
        <v>408</v>
      </c>
      <c r="D105" s="292">
        <v>12</v>
      </c>
      <c r="E105" s="292">
        <v>13</v>
      </c>
      <c r="F105" s="292">
        <v>13</v>
      </c>
      <c r="G105" s="292">
        <v>13</v>
      </c>
      <c r="H105" s="292">
        <v>13</v>
      </c>
      <c r="I105" s="292">
        <v>13</v>
      </c>
      <c r="J105" s="292">
        <v>13</v>
      </c>
      <c r="K105" s="292">
        <v>13</v>
      </c>
      <c r="L105" s="292">
        <v>13</v>
      </c>
      <c r="M105" s="292">
        <v>13</v>
      </c>
      <c r="N105" s="292">
        <v>13</v>
      </c>
      <c r="O105" s="292">
        <v>13</v>
      </c>
    </row>
    <row r="106" spans="1:15" ht="24">
      <c r="A106" s="161" t="s">
        <v>409</v>
      </c>
      <c r="B106" s="172" t="s">
        <v>410</v>
      </c>
      <c r="C106" s="173" t="s">
        <v>411</v>
      </c>
      <c r="D106" s="292">
        <f>SUM(D107:D108)</f>
        <v>47</v>
      </c>
      <c r="E106" s="292">
        <v>100</v>
      </c>
      <c r="F106" s="292">
        <v>100</v>
      </c>
      <c r="G106" s="292">
        <v>100</v>
      </c>
      <c r="H106" s="292">
        <v>100</v>
      </c>
      <c r="I106" s="292">
        <v>100</v>
      </c>
      <c r="J106" s="292">
        <v>100</v>
      </c>
      <c r="K106" s="292">
        <v>100</v>
      </c>
      <c r="L106" s="292">
        <v>100</v>
      </c>
      <c r="M106" s="292">
        <v>100</v>
      </c>
      <c r="N106" s="292">
        <v>100</v>
      </c>
      <c r="O106" s="292">
        <v>100</v>
      </c>
    </row>
    <row r="107" spans="1:15">
      <c r="A107" s="172" t="s">
        <v>412</v>
      </c>
      <c r="B107" s="172" t="s">
        <v>413</v>
      </c>
      <c r="C107" s="173" t="s">
        <v>414</v>
      </c>
      <c r="D107" s="292">
        <v>47</v>
      </c>
      <c r="E107" s="292">
        <v>47</v>
      </c>
      <c r="F107" s="292">
        <v>47</v>
      </c>
      <c r="G107" s="292">
        <v>47</v>
      </c>
      <c r="H107" s="292">
        <v>48</v>
      </c>
      <c r="I107" s="292">
        <v>48</v>
      </c>
      <c r="J107" s="292">
        <v>48</v>
      </c>
      <c r="K107" s="292">
        <v>48</v>
      </c>
      <c r="L107" s="292">
        <v>48</v>
      </c>
      <c r="M107" s="292">
        <v>48</v>
      </c>
      <c r="N107" s="292">
        <v>48</v>
      </c>
      <c r="O107" s="292">
        <v>48</v>
      </c>
    </row>
    <row r="108" spans="1:15" hidden="1">
      <c r="A108" s="172" t="s">
        <v>415</v>
      </c>
      <c r="B108" s="172" t="s">
        <v>416</v>
      </c>
      <c r="C108" s="173" t="s">
        <v>417</v>
      </c>
      <c r="D108" s="292">
        <f t="shared" ref="D108:O108" si="36">SUM(D109:D110)</f>
        <v>0</v>
      </c>
      <c r="E108" s="292">
        <f t="shared" si="36"/>
        <v>0</v>
      </c>
      <c r="F108" s="292">
        <f t="shared" si="36"/>
        <v>0</v>
      </c>
      <c r="G108" s="292">
        <f t="shared" si="36"/>
        <v>0</v>
      </c>
      <c r="H108" s="292">
        <f t="shared" si="36"/>
        <v>0</v>
      </c>
      <c r="I108" s="292">
        <f t="shared" si="36"/>
        <v>0</v>
      </c>
      <c r="J108" s="292">
        <f t="shared" ref="J108:M108" si="37">SUM(J109:J110)</f>
        <v>0</v>
      </c>
      <c r="K108" s="292">
        <f t="shared" si="37"/>
        <v>0</v>
      </c>
      <c r="L108" s="292">
        <f t="shared" si="37"/>
        <v>0</v>
      </c>
      <c r="M108" s="292">
        <f t="shared" si="37"/>
        <v>0</v>
      </c>
      <c r="N108" s="292">
        <f t="shared" si="36"/>
        <v>0</v>
      </c>
      <c r="O108" s="292">
        <f t="shared" si="36"/>
        <v>0</v>
      </c>
    </row>
    <row r="109" spans="1:15" hidden="1">
      <c r="A109" s="172" t="s">
        <v>418</v>
      </c>
      <c r="B109" s="172" t="s">
        <v>419</v>
      </c>
      <c r="C109" s="173" t="s">
        <v>420</v>
      </c>
      <c r="D109" s="292"/>
      <c r="E109" s="292"/>
      <c r="F109" s="292"/>
      <c r="G109" s="292"/>
      <c r="H109" s="292"/>
      <c r="I109" s="292"/>
      <c r="J109" s="292"/>
      <c r="K109" s="292"/>
      <c r="L109" s="292"/>
      <c r="M109" s="292"/>
      <c r="N109" s="292"/>
      <c r="O109" s="292"/>
    </row>
    <row r="110" spans="1:15" hidden="1">
      <c r="A110" s="172" t="s">
        <v>421</v>
      </c>
      <c r="B110" s="172" t="s">
        <v>422</v>
      </c>
      <c r="C110" s="173" t="s">
        <v>423</v>
      </c>
      <c r="D110" s="292"/>
      <c r="E110" s="292"/>
      <c r="F110" s="292"/>
      <c r="G110" s="292"/>
      <c r="H110" s="292"/>
      <c r="I110" s="292"/>
      <c r="J110" s="292"/>
      <c r="K110" s="292"/>
      <c r="L110" s="292"/>
      <c r="M110" s="292"/>
      <c r="N110" s="292"/>
      <c r="O110" s="292"/>
    </row>
    <row r="111" spans="1:15" hidden="1">
      <c r="A111" s="161" t="s">
        <v>424</v>
      </c>
      <c r="B111" s="172" t="s">
        <v>425</v>
      </c>
      <c r="C111" s="173" t="s">
        <v>426</v>
      </c>
      <c r="D111" s="174">
        <f t="shared" ref="D111" si="38">D112+D113</f>
        <v>0</v>
      </c>
      <c r="E111" s="174">
        <f t="shared" ref="E111" si="39">E112+E113</f>
        <v>0</v>
      </c>
      <c r="F111" s="174">
        <f t="shared" ref="F111:O111" si="40">F112+F113</f>
        <v>0</v>
      </c>
      <c r="G111" s="174">
        <f t="shared" si="40"/>
        <v>0</v>
      </c>
      <c r="H111" s="174">
        <f t="shared" si="40"/>
        <v>0</v>
      </c>
      <c r="I111" s="174">
        <f t="shared" si="40"/>
        <v>0</v>
      </c>
      <c r="J111" s="174">
        <f t="shared" ref="J111:M111" si="41">J112+J113</f>
        <v>0</v>
      </c>
      <c r="K111" s="174">
        <f t="shared" si="41"/>
        <v>0</v>
      </c>
      <c r="L111" s="174">
        <f t="shared" si="41"/>
        <v>0</v>
      </c>
      <c r="M111" s="174">
        <f t="shared" si="41"/>
        <v>0</v>
      </c>
      <c r="N111" s="174">
        <f t="shared" si="40"/>
        <v>0</v>
      </c>
      <c r="O111" s="174">
        <f t="shared" si="40"/>
        <v>0</v>
      </c>
    </row>
    <row r="112" spans="1:15" ht="36" hidden="1">
      <c r="A112" s="175" t="s">
        <v>427</v>
      </c>
      <c r="B112" s="175" t="s">
        <v>428</v>
      </c>
      <c r="C112" s="176" t="s">
        <v>429</v>
      </c>
      <c r="D112" s="292"/>
      <c r="E112" s="292"/>
      <c r="F112" s="292"/>
      <c r="G112" s="292"/>
      <c r="H112" s="292"/>
      <c r="I112" s="292"/>
      <c r="J112" s="292"/>
      <c r="K112" s="292"/>
      <c r="L112" s="292"/>
      <c r="M112" s="292"/>
      <c r="N112" s="292"/>
      <c r="O112" s="292"/>
    </row>
    <row r="113" spans="1:15" ht="36" hidden="1">
      <c r="A113" s="175" t="s">
        <v>430</v>
      </c>
      <c r="B113" s="175" t="s">
        <v>431</v>
      </c>
      <c r="C113" s="176" t="s">
        <v>432</v>
      </c>
      <c r="D113" s="292"/>
      <c r="E113" s="292"/>
      <c r="F113" s="292"/>
      <c r="G113" s="292"/>
      <c r="H113" s="292"/>
      <c r="I113" s="292"/>
      <c r="J113" s="292"/>
      <c r="K113" s="292"/>
      <c r="L113" s="292"/>
      <c r="M113" s="292"/>
      <c r="N113" s="292"/>
      <c r="O113" s="292"/>
    </row>
    <row r="114" spans="1:15" hidden="1">
      <c r="A114" s="175" t="s">
        <v>433</v>
      </c>
      <c r="B114" s="175" t="s">
        <v>434</v>
      </c>
      <c r="C114" s="176" t="s">
        <v>435</v>
      </c>
      <c r="D114" s="292"/>
      <c r="E114" s="292"/>
      <c r="F114" s="292"/>
      <c r="G114" s="292"/>
      <c r="H114" s="292"/>
      <c r="I114" s="292"/>
      <c r="J114" s="292"/>
      <c r="K114" s="292"/>
      <c r="L114" s="292"/>
      <c r="M114" s="292"/>
      <c r="N114" s="292"/>
      <c r="O114" s="292"/>
    </row>
    <row r="115" spans="1:15">
      <c r="A115" s="161" t="s">
        <v>436</v>
      </c>
      <c r="B115" s="161" t="s">
        <v>437</v>
      </c>
      <c r="C115" s="171" t="s">
        <v>438</v>
      </c>
      <c r="D115" s="336">
        <v>154</v>
      </c>
      <c r="E115" s="336">
        <v>154</v>
      </c>
      <c r="F115" s="336">
        <v>154</v>
      </c>
      <c r="G115" s="336">
        <v>154</v>
      </c>
      <c r="H115" s="336">
        <v>154</v>
      </c>
      <c r="I115" s="336">
        <v>154</v>
      </c>
      <c r="J115" s="336">
        <v>154</v>
      </c>
      <c r="K115" s="336">
        <v>154</v>
      </c>
      <c r="L115" s="336">
        <v>154</v>
      </c>
      <c r="M115" s="336">
        <v>154</v>
      </c>
      <c r="N115" s="336">
        <v>154</v>
      </c>
      <c r="O115" s="336">
        <v>154</v>
      </c>
    </row>
    <row r="116" spans="1:15">
      <c r="A116" s="161" t="s">
        <v>439</v>
      </c>
      <c r="B116" s="161" t="s">
        <v>440</v>
      </c>
      <c r="C116" s="168" t="s">
        <v>441</v>
      </c>
      <c r="D116" s="292">
        <v>116</v>
      </c>
      <c r="E116" s="292">
        <v>116</v>
      </c>
      <c r="F116" s="292">
        <v>116</v>
      </c>
      <c r="G116" s="292">
        <v>116</v>
      </c>
      <c r="H116" s="292">
        <v>116</v>
      </c>
      <c r="I116" s="292">
        <v>116</v>
      </c>
      <c r="J116" s="292">
        <v>116</v>
      </c>
      <c r="K116" s="292">
        <v>116</v>
      </c>
      <c r="L116" s="292">
        <v>116</v>
      </c>
      <c r="M116" s="292">
        <v>116</v>
      </c>
      <c r="N116" s="292">
        <v>116</v>
      </c>
      <c r="O116" s="292">
        <v>116</v>
      </c>
    </row>
    <row r="117" spans="1:15" hidden="1">
      <c r="A117" s="161" t="s">
        <v>442</v>
      </c>
      <c r="B117" s="161" t="s">
        <v>443</v>
      </c>
      <c r="C117" s="168" t="s">
        <v>444</v>
      </c>
      <c r="D117" s="292">
        <v>0</v>
      </c>
      <c r="E117" s="292">
        <v>0</v>
      </c>
      <c r="F117" s="292">
        <v>0</v>
      </c>
      <c r="G117" s="292">
        <v>0</v>
      </c>
      <c r="H117" s="292">
        <v>0</v>
      </c>
      <c r="I117" s="292">
        <v>0</v>
      </c>
      <c r="J117" s="292">
        <v>0</v>
      </c>
      <c r="K117" s="292">
        <v>0</v>
      </c>
      <c r="L117" s="292">
        <v>0</v>
      </c>
      <c r="M117" s="292">
        <v>0</v>
      </c>
      <c r="N117" s="292">
        <v>0</v>
      </c>
      <c r="O117" s="292">
        <v>0</v>
      </c>
    </row>
    <row r="118" spans="1:15">
      <c r="A118" s="161" t="s">
        <v>445</v>
      </c>
      <c r="B118" s="161" t="s">
        <v>524</v>
      </c>
      <c r="C118" s="168" t="s">
        <v>447</v>
      </c>
      <c r="D118" s="292">
        <v>43</v>
      </c>
      <c r="E118" s="292">
        <v>43</v>
      </c>
      <c r="F118" s="292">
        <v>43</v>
      </c>
      <c r="G118" s="292">
        <v>43</v>
      </c>
      <c r="H118" s="292">
        <v>43</v>
      </c>
      <c r="I118" s="292">
        <v>43</v>
      </c>
      <c r="J118" s="292">
        <v>43</v>
      </c>
      <c r="K118" s="292">
        <v>43</v>
      </c>
      <c r="L118" s="292">
        <v>43</v>
      </c>
      <c r="M118" s="292">
        <v>43</v>
      </c>
      <c r="N118" s="292">
        <v>43</v>
      </c>
      <c r="O118" s="292">
        <v>43</v>
      </c>
    </row>
    <row r="119" spans="1:15" ht="27">
      <c r="A119" s="161" t="s">
        <v>448</v>
      </c>
      <c r="B119" s="161" t="s">
        <v>449</v>
      </c>
      <c r="C119" s="171" t="s">
        <v>450</v>
      </c>
      <c r="D119" s="336">
        <f>D120+D121+D122+D138</f>
        <v>71</v>
      </c>
      <c r="E119" s="336">
        <f t="shared" ref="D119:O119" si="42">E120+E121+E122+E138</f>
        <v>71</v>
      </c>
      <c r="F119" s="336">
        <f t="shared" si="42"/>
        <v>71</v>
      </c>
      <c r="G119" s="336">
        <f t="shared" si="42"/>
        <v>71</v>
      </c>
      <c r="H119" s="336">
        <f t="shared" si="42"/>
        <v>71</v>
      </c>
      <c r="I119" s="336">
        <f t="shared" si="42"/>
        <v>71</v>
      </c>
      <c r="J119" s="336">
        <f t="shared" ref="J119:M119" si="43">J120+J121+J122+J138</f>
        <v>71</v>
      </c>
      <c r="K119" s="336">
        <f t="shared" si="43"/>
        <v>71</v>
      </c>
      <c r="L119" s="336">
        <f t="shared" si="43"/>
        <v>71</v>
      </c>
      <c r="M119" s="336">
        <f t="shared" si="43"/>
        <v>71</v>
      </c>
      <c r="N119" s="336">
        <f t="shared" si="42"/>
        <v>71</v>
      </c>
      <c r="O119" s="336">
        <f t="shared" si="42"/>
        <v>71</v>
      </c>
    </row>
    <row r="120" spans="1:15">
      <c r="A120" s="161" t="s">
        <v>451</v>
      </c>
      <c r="B120" s="161" t="s">
        <v>452</v>
      </c>
      <c r="C120" s="168" t="s">
        <v>453</v>
      </c>
      <c r="D120" s="292">
        <v>26</v>
      </c>
      <c r="E120" s="292">
        <v>26</v>
      </c>
      <c r="F120" s="292">
        <v>26</v>
      </c>
      <c r="G120" s="292">
        <v>26</v>
      </c>
      <c r="H120" s="292">
        <v>26</v>
      </c>
      <c r="I120" s="292">
        <v>26</v>
      </c>
      <c r="J120" s="292">
        <v>26</v>
      </c>
      <c r="K120" s="292">
        <v>26</v>
      </c>
      <c r="L120" s="292">
        <v>26</v>
      </c>
      <c r="M120" s="292">
        <v>26</v>
      </c>
      <c r="N120" s="292">
        <v>26</v>
      </c>
      <c r="O120" s="292">
        <v>26</v>
      </c>
    </row>
    <row r="121" spans="1:15">
      <c r="A121" s="161" t="s">
        <v>454</v>
      </c>
      <c r="B121" s="161" t="s">
        <v>455</v>
      </c>
      <c r="C121" s="168" t="s">
        <v>456</v>
      </c>
      <c r="D121" s="292"/>
      <c r="E121" s="292"/>
      <c r="F121" s="292"/>
      <c r="G121" s="292"/>
      <c r="H121" s="292"/>
      <c r="I121" s="292"/>
      <c r="J121" s="292"/>
      <c r="K121" s="292"/>
      <c r="L121" s="292"/>
      <c r="M121" s="292"/>
      <c r="N121" s="292"/>
      <c r="O121" s="292"/>
    </row>
    <row r="122" spans="1:15" ht="27">
      <c r="A122" s="161" t="s">
        <v>457</v>
      </c>
      <c r="B122" s="161" t="s">
        <v>458</v>
      </c>
      <c r="C122" s="168" t="s">
        <v>459</v>
      </c>
      <c r="D122" s="292">
        <v>45</v>
      </c>
      <c r="E122" s="292">
        <v>45</v>
      </c>
      <c r="F122" s="292">
        <v>45</v>
      </c>
      <c r="G122" s="292">
        <v>45</v>
      </c>
      <c r="H122" s="292">
        <v>45</v>
      </c>
      <c r="I122" s="292">
        <v>45</v>
      </c>
      <c r="J122" s="292">
        <v>45</v>
      </c>
      <c r="K122" s="292">
        <v>45</v>
      </c>
      <c r="L122" s="292">
        <v>45</v>
      </c>
      <c r="M122" s="292">
        <v>45</v>
      </c>
      <c r="N122" s="292">
        <v>45</v>
      </c>
      <c r="O122" s="292">
        <v>45</v>
      </c>
    </row>
    <row r="123" spans="1:15" ht="24" hidden="1">
      <c r="A123" s="172" t="s">
        <v>460</v>
      </c>
      <c r="B123" s="161" t="s">
        <v>461</v>
      </c>
      <c r="C123" s="173" t="s">
        <v>462</v>
      </c>
      <c r="D123" s="292"/>
      <c r="E123" s="292"/>
      <c r="F123" s="292"/>
      <c r="G123" s="292"/>
      <c r="H123" s="292"/>
      <c r="I123" s="292"/>
      <c r="J123" s="292"/>
      <c r="K123" s="292"/>
      <c r="L123" s="292"/>
      <c r="M123" s="292"/>
      <c r="N123" s="292"/>
      <c r="O123" s="292"/>
    </row>
    <row r="124" spans="1:15" hidden="1">
      <c r="A124" s="172" t="s">
        <v>463</v>
      </c>
      <c r="B124" s="161" t="s">
        <v>464</v>
      </c>
      <c r="C124" s="177" t="s">
        <v>465</v>
      </c>
      <c r="D124" s="292"/>
      <c r="E124" s="292"/>
      <c r="F124" s="292"/>
      <c r="G124" s="292"/>
      <c r="H124" s="292"/>
      <c r="I124" s="292"/>
      <c r="J124" s="292"/>
      <c r="K124" s="292"/>
      <c r="L124" s="292"/>
      <c r="M124" s="292"/>
      <c r="N124" s="292"/>
      <c r="O124" s="292"/>
    </row>
    <row r="125" spans="1:15" hidden="1">
      <c r="A125" s="172" t="s">
        <v>466</v>
      </c>
      <c r="B125" s="161" t="s">
        <v>467</v>
      </c>
      <c r="C125" s="177" t="s">
        <v>468</v>
      </c>
      <c r="D125" s="292"/>
      <c r="E125" s="292"/>
      <c r="F125" s="292"/>
      <c r="G125" s="292"/>
      <c r="H125" s="292"/>
      <c r="I125" s="292"/>
      <c r="J125" s="292"/>
      <c r="K125" s="292"/>
      <c r="L125" s="292"/>
      <c r="M125" s="292"/>
      <c r="N125" s="292"/>
      <c r="O125" s="292"/>
    </row>
    <row r="126" spans="1:15" hidden="1">
      <c r="A126" s="178" t="s">
        <v>469</v>
      </c>
      <c r="B126" s="178" t="s">
        <v>470</v>
      </c>
      <c r="C126" s="177" t="s">
        <v>471</v>
      </c>
      <c r="D126" s="292"/>
      <c r="E126" s="292"/>
      <c r="F126" s="292"/>
      <c r="G126" s="292"/>
      <c r="H126" s="292"/>
      <c r="I126" s="292"/>
      <c r="J126" s="292"/>
      <c r="K126" s="292"/>
      <c r="L126" s="292"/>
      <c r="M126" s="292"/>
      <c r="N126" s="292"/>
      <c r="O126" s="292"/>
    </row>
    <row r="127" spans="1:15" hidden="1">
      <c r="A127" s="178" t="s">
        <v>472</v>
      </c>
      <c r="B127" s="178" t="s">
        <v>473</v>
      </c>
      <c r="C127" s="177" t="s">
        <v>474</v>
      </c>
      <c r="D127" s="292"/>
      <c r="E127" s="292"/>
      <c r="F127" s="292"/>
      <c r="G127" s="292"/>
      <c r="H127" s="292"/>
      <c r="I127" s="292"/>
      <c r="J127" s="292"/>
      <c r="K127" s="292"/>
      <c r="L127" s="292"/>
      <c r="M127" s="292"/>
      <c r="N127" s="292"/>
      <c r="O127" s="292"/>
    </row>
    <row r="128" spans="1:15" hidden="1">
      <c r="A128" s="178" t="s">
        <v>475</v>
      </c>
      <c r="B128" s="178" t="s">
        <v>476</v>
      </c>
      <c r="C128" s="177" t="s">
        <v>477</v>
      </c>
      <c r="D128" s="292"/>
      <c r="E128" s="292"/>
      <c r="F128" s="292"/>
      <c r="G128" s="292"/>
      <c r="H128" s="292"/>
      <c r="I128" s="292"/>
      <c r="J128" s="292"/>
      <c r="K128" s="292"/>
      <c r="L128" s="292"/>
      <c r="M128" s="292"/>
      <c r="N128" s="292"/>
      <c r="O128" s="292"/>
    </row>
    <row r="129" spans="1:15" hidden="1">
      <c r="A129" s="178" t="s">
        <v>478</v>
      </c>
      <c r="B129" s="178" t="s">
        <v>479</v>
      </c>
      <c r="C129" s="177" t="s">
        <v>480</v>
      </c>
      <c r="D129" s="292"/>
      <c r="E129" s="292"/>
      <c r="F129" s="292"/>
      <c r="G129" s="292"/>
      <c r="H129" s="292"/>
      <c r="I129" s="292"/>
      <c r="J129" s="292"/>
      <c r="K129" s="292"/>
      <c r="L129" s="292"/>
      <c r="M129" s="292"/>
      <c r="N129" s="292"/>
      <c r="O129" s="292"/>
    </row>
    <row r="130" spans="1:15" hidden="1">
      <c r="A130" s="178" t="s">
        <v>481</v>
      </c>
      <c r="B130" s="178" t="s">
        <v>482</v>
      </c>
      <c r="C130" s="177" t="s">
        <v>483</v>
      </c>
      <c r="D130" s="292"/>
      <c r="E130" s="292"/>
      <c r="F130" s="292"/>
      <c r="G130" s="292"/>
      <c r="H130" s="292"/>
      <c r="I130" s="292"/>
      <c r="J130" s="292"/>
      <c r="K130" s="292"/>
      <c r="L130" s="292"/>
      <c r="M130" s="292"/>
      <c r="N130" s="292"/>
      <c r="O130" s="292"/>
    </row>
    <row r="131" spans="1:15" hidden="1">
      <c r="A131" s="172" t="s">
        <v>484</v>
      </c>
      <c r="B131" s="172">
        <v>92.4</v>
      </c>
      <c r="C131" s="177" t="s">
        <v>485</v>
      </c>
      <c r="D131" s="292"/>
      <c r="E131" s="292"/>
      <c r="F131" s="292"/>
      <c r="G131" s="292"/>
      <c r="H131" s="292"/>
      <c r="I131" s="292"/>
      <c r="J131" s="292"/>
      <c r="K131" s="292"/>
      <c r="L131" s="292"/>
      <c r="M131" s="292"/>
      <c r="N131" s="292"/>
      <c r="O131" s="292"/>
    </row>
    <row r="132" spans="1:15">
      <c r="A132" s="172" t="s">
        <v>486</v>
      </c>
      <c r="B132" s="172">
        <v>92.5</v>
      </c>
      <c r="C132" s="177" t="s">
        <v>487</v>
      </c>
      <c r="D132" s="292">
        <v>28</v>
      </c>
      <c r="E132" s="292">
        <v>29</v>
      </c>
      <c r="F132" s="292">
        <v>29</v>
      </c>
      <c r="G132" s="292">
        <v>29</v>
      </c>
      <c r="H132" s="292">
        <v>29</v>
      </c>
      <c r="I132" s="292">
        <v>29</v>
      </c>
      <c r="J132" s="292">
        <v>29</v>
      </c>
      <c r="K132" s="292">
        <v>29</v>
      </c>
      <c r="L132" s="292">
        <v>29</v>
      </c>
      <c r="M132" s="292">
        <v>29</v>
      </c>
      <c r="N132" s="292">
        <v>29</v>
      </c>
      <c r="O132" s="292">
        <v>29</v>
      </c>
    </row>
    <row r="133" spans="1:15" hidden="1">
      <c r="A133" s="177" t="s">
        <v>488</v>
      </c>
      <c r="B133" s="178" t="s">
        <v>489</v>
      </c>
      <c r="C133" s="177" t="s">
        <v>490</v>
      </c>
      <c r="D133" s="292"/>
      <c r="E133" s="292"/>
      <c r="F133" s="292"/>
      <c r="G133" s="292"/>
      <c r="H133" s="292"/>
      <c r="I133" s="292"/>
      <c r="J133" s="292"/>
      <c r="K133" s="292"/>
      <c r="L133" s="292"/>
      <c r="M133" s="292"/>
      <c r="N133" s="292"/>
      <c r="O133" s="292"/>
    </row>
    <row r="134" spans="1:15" hidden="1">
      <c r="A134" s="177" t="s">
        <v>491</v>
      </c>
      <c r="B134" s="178" t="s">
        <v>492</v>
      </c>
      <c r="C134" s="177" t="s">
        <v>493</v>
      </c>
      <c r="D134" s="292"/>
      <c r="E134" s="292"/>
      <c r="F134" s="292"/>
      <c r="G134" s="292"/>
      <c r="H134" s="292"/>
      <c r="I134" s="292"/>
      <c r="J134" s="292"/>
      <c r="K134" s="292"/>
      <c r="L134" s="292"/>
      <c r="M134" s="292"/>
      <c r="N134" s="292"/>
      <c r="O134" s="292"/>
    </row>
    <row r="135" spans="1:15" hidden="1">
      <c r="A135" s="177" t="s">
        <v>494</v>
      </c>
      <c r="B135" s="178" t="s">
        <v>495</v>
      </c>
      <c r="C135" s="177" t="s">
        <v>496</v>
      </c>
      <c r="D135" s="292"/>
      <c r="E135" s="292"/>
      <c r="F135" s="292"/>
      <c r="G135" s="292"/>
      <c r="H135" s="292"/>
      <c r="I135" s="292"/>
      <c r="J135" s="292"/>
      <c r="K135" s="292"/>
      <c r="L135" s="292"/>
      <c r="M135" s="292"/>
      <c r="N135" s="292"/>
      <c r="O135" s="292"/>
    </row>
    <row r="136" spans="1:15">
      <c r="A136" s="172" t="s">
        <v>497</v>
      </c>
      <c r="B136" s="172" t="s">
        <v>523</v>
      </c>
      <c r="C136" s="177" t="s">
        <v>498</v>
      </c>
      <c r="D136" s="292">
        <v>23</v>
      </c>
      <c r="E136" s="292">
        <v>26</v>
      </c>
      <c r="F136" s="292">
        <v>27</v>
      </c>
      <c r="G136" s="292">
        <v>27</v>
      </c>
      <c r="H136" s="292">
        <v>27</v>
      </c>
      <c r="I136" s="292">
        <v>27</v>
      </c>
      <c r="J136" s="292">
        <v>27</v>
      </c>
      <c r="K136" s="292">
        <v>27</v>
      </c>
      <c r="L136" s="292">
        <v>27</v>
      </c>
      <c r="M136" s="292">
        <v>27</v>
      </c>
      <c r="N136" s="292">
        <v>27</v>
      </c>
      <c r="O136" s="292">
        <v>27</v>
      </c>
    </row>
    <row r="137" spans="1:15" hidden="1">
      <c r="A137" s="177" t="s">
        <v>499</v>
      </c>
      <c r="B137" s="178" t="s">
        <v>500</v>
      </c>
      <c r="C137" s="177" t="s">
        <v>501</v>
      </c>
      <c r="D137" s="292"/>
      <c r="E137" s="292"/>
      <c r="F137" s="292"/>
      <c r="G137" s="292"/>
      <c r="H137" s="292"/>
      <c r="I137" s="292"/>
      <c r="J137" s="292"/>
      <c r="K137" s="292"/>
      <c r="L137" s="292"/>
      <c r="M137" s="292"/>
      <c r="N137" s="292"/>
      <c r="O137" s="292"/>
    </row>
    <row r="138" spans="1:15" hidden="1">
      <c r="A138" s="161" t="s">
        <v>502</v>
      </c>
      <c r="B138" s="161" t="s">
        <v>503</v>
      </c>
      <c r="C138" s="168" t="s">
        <v>504</v>
      </c>
      <c r="D138" s="292"/>
      <c r="E138" s="292"/>
      <c r="F138" s="292"/>
      <c r="G138" s="292"/>
      <c r="H138" s="292"/>
      <c r="I138" s="292"/>
      <c r="J138" s="292"/>
      <c r="K138" s="292"/>
      <c r="L138" s="292"/>
      <c r="M138" s="292"/>
      <c r="N138" s="292"/>
      <c r="O138" s="292"/>
    </row>
    <row r="139" spans="1:15" hidden="1">
      <c r="A139" s="161" t="s">
        <v>505</v>
      </c>
      <c r="B139" s="161" t="s">
        <v>506</v>
      </c>
      <c r="C139" s="171" t="s">
        <v>507</v>
      </c>
      <c r="D139" s="292"/>
      <c r="E139" s="292"/>
      <c r="F139" s="292"/>
      <c r="G139" s="292"/>
      <c r="H139" s="292"/>
      <c r="I139" s="292"/>
      <c r="J139" s="292"/>
      <c r="K139" s="292"/>
      <c r="L139" s="292"/>
      <c r="M139" s="292"/>
      <c r="N139" s="292"/>
      <c r="O139" s="292"/>
    </row>
    <row r="140" spans="1:15" hidden="1">
      <c r="A140" s="161" t="s">
        <v>508</v>
      </c>
      <c r="B140" s="161" t="s">
        <v>509</v>
      </c>
      <c r="C140" s="171" t="s">
        <v>510</v>
      </c>
      <c r="D140" s="292"/>
      <c r="E140" s="292"/>
      <c r="F140" s="292"/>
      <c r="G140" s="292"/>
      <c r="H140" s="292"/>
      <c r="I140" s="292"/>
      <c r="J140" s="292"/>
      <c r="K140" s="292"/>
      <c r="L140" s="292"/>
      <c r="M140" s="292"/>
      <c r="N140" s="292"/>
      <c r="O140" s="292"/>
    </row>
    <row r="141" spans="1:15">
      <c r="A141" s="179"/>
      <c r="B141" s="179"/>
      <c r="C141" s="171" t="s">
        <v>511</v>
      </c>
      <c r="D141" s="339">
        <f>D89+D90+D101+D115+D122</f>
        <v>380</v>
      </c>
      <c r="E141" s="339">
        <v>375</v>
      </c>
      <c r="F141" s="339">
        <v>375</v>
      </c>
      <c r="G141" s="339">
        <v>375</v>
      </c>
      <c r="H141" s="339">
        <v>375</v>
      </c>
      <c r="I141" s="339">
        <v>375</v>
      </c>
      <c r="J141" s="339">
        <v>375</v>
      </c>
      <c r="K141" s="339">
        <v>375</v>
      </c>
      <c r="L141" s="339">
        <v>375</v>
      </c>
      <c r="M141" s="339">
        <v>375</v>
      </c>
      <c r="N141" s="339">
        <v>375</v>
      </c>
      <c r="O141" s="339">
        <v>375</v>
      </c>
    </row>
    <row r="142" spans="1:15">
      <c r="A142" s="180"/>
      <c r="B142" s="180"/>
      <c r="C142" s="180"/>
    </row>
    <row r="143" spans="1:15" ht="15" customHeight="1">
      <c r="A143" s="180"/>
      <c r="B143" s="180"/>
      <c r="C143" s="303" t="s">
        <v>526</v>
      </c>
      <c r="D143" s="303"/>
      <c r="E143" s="303"/>
      <c r="F143" s="303"/>
      <c r="G143" s="303"/>
      <c r="H143" s="233"/>
    </row>
    <row r="144" spans="1:15" ht="15" customHeight="1">
      <c r="A144" s="180"/>
      <c r="B144" s="180"/>
      <c r="C144" s="303"/>
      <c r="D144" s="303"/>
      <c r="E144" s="303"/>
      <c r="F144" s="303"/>
      <c r="G144" s="303"/>
      <c r="H144" s="233"/>
    </row>
    <row r="145" spans="1:3">
      <c r="A145" s="180"/>
      <c r="B145" s="180"/>
      <c r="C145" s="180"/>
    </row>
    <row r="146" spans="1:3">
      <c r="A146" s="180"/>
      <c r="B146" s="180"/>
      <c r="C146" s="180"/>
    </row>
    <row r="147" spans="1:3">
      <c r="A147" s="180"/>
      <c r="B147" s="180"/>
      <c r="C147" s="180"/>
    </row>
    <row r="148" spans="1:3">
      <c r="A148" s="180"/>
      <c r="B148" s="180"/>
      <c r="C148" s="180"/>
    </row>
    <row r="149" spans="1:3">
      <c r="A149" s="180"/>
      <c r="B149" s="180"/>
      <c r="C149" s="180"/>
    </row>
    <row r="150" spans="1:3">
      <c r="A150" s="180"/>
      <c r="B150" s="180"/>
      <c r="C150" s="180"/>
    </row>
    <row r="151" spans="1:3">
      <c r="A151" s="180"/>
      <c r="B151" s="180"/>
      <c r="C151" s="180"/>
    </row>
    <row r="152" spans="1:3">
      <c r="A152" s="180"/>
      <c r="B152" s="180"/>
      <c r="C152" s="180"/>
    </row>
    <row r="153" spans="1:3">
      <c r="A153" s="180"/>
      <c r="B153" s="180"/>
      <c r="C153" s="180"/>
    </row>
    <row r="154" spans="1:3">
      <c r="A154" s="180"/>
      <c r="B154" s="180"/>
      <c r="C154" s="180"/>
    </row>
    <row r="155" spans="1:3">
      <c r="A155" s="180"/>
      <c r="B155" s="180"/>
      <c r="C155" s="180"/>
    </row>
  </sheetData>
  <mergeCells count="11">
    <mergeCell ref="C143:G144"/>
    <mergeCell ref="C2:F2"/>
    <mergeCell ref="H3:N3"/>
    <mergeCell ref="N5:O5"/>
    <mergeCell ref="A5:A6"/>
    <mergeCell ref="B5:B6"/>
    <mergeCell ref="C5:C6"/>
    <mergeCell ref="F5:G5"/>
    <mergeCell ref="H5:I5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4"/>
  <sheetViews>
    <sheetView tabSelected="1" view="pageBreakPreview" topLeftCell="A2" zoomScale="60" zoomScaleNormal="100" workbookViewId="0">
      <selection activeCell="T84" sqref="T84"/>
    </sheetView>
  </sheetViews>
  <sheetFormatPr defaultRowHeight="15"/>
  <cols>
    <col min="1" max="1" width="9.140625" style="182"/>
    <col min="2" max="2" width="7.7109375" style="182" customWidth="1"/>
    <col min="3" max="3" width="49" style="182" customWidth="1"/>
    <col min="4" max="4" width="14.42578125" style="182" customWidth="1"/>
    <col min="5" max="5" width="11" style="182" customWidth="1"/>
    <col min="6" max="6" width="11.28515625" style="182" customWidth="1"/>
    <col min="7" max="7" width="11.7109375" style="182" customWidth="1"/>
    <col min="8" max="8" width="10.85546875" style="182" customWidth="1"/>
    <col min="9" max="11" width="11.28515625" style="182" customWidth="1"/>
    <col min="12" max="13" width="11.28515625" style="182" hidden="1" customWidth="1"/>
    <col min="14" max="14" width="11.7109375" style="182" hidden="1" customWidth="1"/>
    <col min="15" max="15" width="11.42578125" style="182" hidden="1" customWidth="1"/>
    <col min="16" max="257" width="9.140625" style="182"/>
    <col min="258" max="258" width="7.7109375" style="182" customWidth="1"/>
    <col min="259" max="259" width="53.28515625" style="182" customWidth="1"/>
    <col min="260" max="260" width="10.85546875" style="182" customWidth="1"/>
    <col min="261" max="271" width="9.28515625" style="182" customWidth="1"/>
    <col min="272" max="513" width="9.140625" style="182"/>
    <col min="514" max="514" width="7.7109375" style="182" customWidth="1"/>
    <col min="515" max="515" width="53.28515625" style="182" customWidth="1"/>
    <col min="516" max="516" width="10.85546875" style="182" customWidth="1"/>
    <col min="517" max="527" width="9.28515625" style="182" customWidth="1"/>
    <col min="528" max="769" width="9.140625" style="182"/>
    <col min="770" max="770" width="7.7109375" style="182" customWidth="1"/>
    <col min="771" max="771" width="53.28515625" style="182" customWidth="1"/>
    <col min="772" max="772" width="10.85546875" style="182" customWidth="1"/>
    <col min="773" max="783" width="9.28515625" style="182" customWidth="1"/>
    <col min="784" max="1025" width="9.140625" style="182"/>
    <col min="1026" max="1026" width="7.7109375" style="182" customWidth="1"/>
    <col min="1027" max="1027" width="53.28515625" style="182" customWidth="1"/>
    <col min="1028" max="1028" width="10.85546875" style="182" customWidth="1"/>
    <col min="1029" max="1039" width="9.28515625" style="182" customWidth="1"/>
    <col min="1040" max="1281" width="9.140625" style="182"/>
    <col min="1282" max="1282" width="7.7109375" style="182" customWidth="1"/>
    <col min="1283" max="1283" width="53.28515625" style="182" customWidth="1"/>
    <col min="1284" max="1284" width="10.85546875" style="182" customWidth="1"/>
    <col min="1285" max="1295" width="9.28515625" style="182" customWidth="1"/>
    <col min="1296" max="1537" width="9.140625" style="182"/>
    <col min="1538" max="1538" width="7.7109375" style="182" customWidth="1"/>
    <col min="1539" max="1539" width="53.28515625" style="182" customWidth="1"/>
    <col min="1540" max="1540" width="10.85546875" style="182" customWidth="1"/>
    <col min="1541" max="1551" width="9.28515625" style="182" customWidth="1"/>
    <col min="1552" max="1793" width="9.140625" style="182"/>
    <col min="1794" max="1794" width="7.7109375" style="182" customWidth="1"/>
    <col min="1795" max="1795" width="53.28515625" style="182" customWidth="1"/>
    <col min="1796" max="1796" width="10.85546875" style="182" customWidth="1"/>
    <col min="1797" max="1807" width="9.28515625" style="182" customWidth="1"/>
    <col min="1808" max="2049" width="9.140625" style="182"/>
    <col min="2050" max="2050" width="7.7109375" style="182" customWidth="1"/>
    <col min="2051" max="2051" width="53.28515625" style="182" customWidth="1"/>
    <col min="2052" max="2052" width="10.85546875" style="182" customWidth="1"/>
    <col min="2053" max="2063" width="9.28515625" style="182" customWidth="1"/>
    <col min="2064" max="2305" width="9.140625" style="182"/>
    <col min="2306" max="2306" width="7.7109375" style="182" customWidth="1"/>
    <col min="2307" max="2307" width="53.28515625" style="182" customWidth="1"/>
    <col min="2308" max="2308" width="10.85546875" style="182" customWidth="1"/>
    <col min="2309" max="2319" width="9.28515625" style="182" customWidth="1"/>
    <col min="2320" max="2561" width="9.140625" style="182"/>
    <col min="2562" max="2562" width="7.7109375" style="182" customWidth="1"/>
    <col min="2563" max="2563" width="53.28515625" style="182" customWidth="1"/>
    <col min="2564" max="2564" width="10.85546875" style="182" customWidth="1"/>
    <col min="2565" max="2575" width="9.28515625" style="182" customWidth="1"/>
    <col min="2576" max="2817" width="9.140625" style="182"/>
    <col min="2818" max="2818" width="7.7109375" style="182" customWidth="1"/>
    <col min="2819" max="2819" width="53.28515625" style="182" customWidth="1"/>
    <col min="2820" max="2820" width="10.85546875" style="182" customWidth="1"/>
    <col min="2821" max="2831" width="9.28515625" style="182" customWidth="1"/>
    <col min="2832" max="3073" width="9.140625" style="182"/>
    <col min="3074" max="3074" width="7.7109375" style="182" customWidth="1"/>
    <col min="3075" max="3075" width="53.28515625" style="182" customWidth="1"/>
    <col min="3076" max="3076" width="10.85546875" style="182" customWidth="1"/>
    <col min="3077" max="3087" width="9.28515625" style="182" customWidth="1"/>
    <col min="3088" max="3329" width="9.140625" style="182"/>
    <col min="3330" max="3330" width="7.7109375" style="182" customWidth="1"/>
    <col min="3331" max="3331" width="53.28515625" style="182" customWidth="1"/>
    <col min="3332" max="3332" width="10.85546875" style="182" customWidth="1"/>
    <col min="3333" max="3343" width="9.28515625" style="182" customWidth="1"/>
    <col min="3344" max="3585" width="9.140625" style="182"/>
    <col min="3586" max="3586" width="7.7109375" style="182" customWidth="1"/>
    <col min="3587" max="3587" width="53.28515625" style="182" customWidth="1"/>
    <col min="3588" max="3588" width="10.85546875" style="182" customWidth="1"/>
    <col min="3589" max="3599" width="9.28515625" style="182" customWidth="1"/>
    <col min="3600" max="3841" width="9.140625" style="182"/>
    <col min="3842" max="3842" width="7.7109375" style="182" customWidth="1"/>
    <col min="3843" max="3843" width="53.28515625" style="182" customWidth="1"/>
    <col min="3844" max="3844" width="10.85546875" style="182" customWidth="1"/>
    <col min="3845" max="3855" width="9.28515625" style="182" customWidth="1"/>
    <col min="3856" max="4097" width="9.140625" style="182"/>
    <col min="4098" max="4098" width="7.7109375" style="182" customWidth="1"/>
    <col min="4099" max="4099" width="53.28515625" style="182" customWidth="1"/>
    <col min="4100" max="4100" width="10.85546875" style="182" customWidth="1"/>
    <col min="4101" max="4111" width="9.28515625" style="182" customWidth="1"/>
    <col min="4112" max="4353" width="9.140625" style="182"/>
    <col min="4354" max="4354" width="7.7109375" style="182" customWidth="1"/>
    <col min="4355" max="4355" width="53.28515625" style="182" customWidth="1"/>
    <col min="4356" max="4356" width="10.85546875" style="182" customWidth="1"/>
    <col min="4357" max="4367" width="9.28515625" style="182" customWidth="1"/>
    <col min="4368" max="4609" width="9.140625" style="182"/>
    <col min="4610" max="4610" width="7.7109375" style="182" customWidth="1"/>
    <col min="4611" max="4611" width="53.28515625" style="182" customWidth="1"/>
    <col min="4612" max="4612" width="10.85546875" style="182" customWidth="1"/>
    <col min="4613" max="4623" width="9.28515625" style="182" customWidth="1"/>
    <col min="4624" max="4865" width="9.140625" style="182"/>
    <col min="4866" max="4866" width="7.7109375" style="182" customWidth="1"/>
    <col min="4867" max="4867" width="53.28515625" style="182" customWidth="1"/>
    <col min="4868" max="4868" width="10.85546875" style="182" customWidth="1"/>
    <col min="4869" max="4879" width="9.28515625" style="182" customWidth="1"/>
    <col min="4880" max="5121" width="9.140625" style="182"/>
    <col min="5122" max="5122" width="7.7109375" style="182" customWidth="1"/>
    <col min="5123" max="5123" width="53.28515625" style="182" customWidth="1"/>
    <col min="5124" max="5124" width="10.85546875" style="182" customWidth="1"/>
    <col min="5125" max="5135" width="9.28515625" style="182" customWidth="1"/>
    <col min="5136" max="5377" width="9.140625" style="182"/>
    <col min="5378" max="5378" width="7.7109375" style="182" customWidth="1"/>
    <col min="5379" max="5379" width="53.28515625" style="182" customWidth="1"/>
    <col min="5380" max="5380" width="10.85546875" style="182" customWidth="1"/>
    <col min="5381" max="5391" width="9.28515625" style="182" customWidth="1"/>
    <col min="5392" max="5633" width="9.140625" style="182"/>
    <col min="5634" max="5634" width="7.7109375" style="182" customWidth="1"/>
    <col min="5635" max="5635" width="53.28515625" style="182" customWidth="1"/>
    <col min="5636" max="5636" width="10.85546875" style="182" customWidth="1"/>
    <col min="5637" max="5647" width="9.28515625" style="182" customWidth="1"/>
    <col min="5648" max="5889" width="9.140625" style="182"/>
    <col min="5890" max="5890" width="7.7109375" style="182" customWidth="1"/>
    <col min="5891" max="5891" width="53.28515625" style="182" customWidth="1"/>
    <col min="5892" max="5892" width="10.85546875" style="182" customWidth="1"/>
    <col min="5893" max="5903" width="9.28515625" style="182" customWidth="1"/>
    <col min="5904" max="6145" width="9.140625" style="182"/>
    <col min="6146" max="6146" width="7.7109375" style="182" customWidth="1"/>
    <col min="6147" max="6147" width="53.28515625" style="182" customWidth="1"/>
    <col min="6148" max="6148" width="10.85546875" style="182" customWidth="1"/>
    <col min="6149" max="6159" width="9.28515625" style="182" customWidth="1"/>
    <col min="6160" max="6401" width="9.140625" style="182"/>
    <col min="6402" max="6402" width="7.7109375" style="182" customWidth="1"/>
    <col min="6403" max="6403" width="53.28515625" style="182" customWidth="1"/>
    <col min="6404" max="6404" width="10.85546875" style="182" customWidth="1"/>
    <col min="6405" max="6415" width="9.28515625" style="182" customWidth="1"/>
    <col min="6416" max="6657" width="9.140625" style="182"/>
    <col min="6658" max="6658" width="7.7109375" style="182" customWidth="1"/>
    <col min="6659" max="6659" width="53.28515625" style="182" customWidth="1"/>
    <col min="6660" max="6660" width="10.85546875" style="182" customWidth="1"/>
    <col min="6661" max="6671" width="9.28515625" style="182" customWidth="1"/>
    <col min="6672" max="6913" width="9.140625" style="182"/>
    <col min="6914" max="6914" width="7.7109375" style="182" customWidth="1"/>
    <col min="6915" max="6915" width="53.28515625" style="182" customWidth="1"/>
    <col min="6916" max="6916" width="10.85546875" style="182" customWidth="1"/>
    <col min="6917" max="6927" width="9.28515625" style="182" customWidth="1"/>
    <col min="6928" max="7169" width="9.140625" style="182"/>
    <col min="7170" max="7170" width="7.7109375" style="182" customWidth="1"/>
    <col min="7171" max="7171" width="53.28515625" style="182" customWidth="1"/>
    <col min="7172" max="7172" width="10.85546875" style="182" customWidth="1"/>
    <col min="7173" max="7183" width="9.28515625" style="182" customWidth="1"/>
    <col min="7184" max="7425" width="9.140625" style="182"/>
    <col min="7426" max="7426" width="7.7109375" style="182" customWidth="1"/>
    <col min="7427" max="7427" width="53.28515625" style="182" customWidth="1"/>
    <col min="7428" max="7428" width="10.85546875" style="182" customWidth="1"/>
    <col min="7429" max="7439" width="9.28515625" style="182" customWidth="1"/>
    <col min="7440" max="7681" width="9.140625" style="182"/>
    <col min="7682" max="7682" width="7.7109375" style="182" customWidth="1"/>
    <col min="7683" max="7683" width="53.28515625" style="182" customWidth="1"/>
    <col min="7684" max="7684" width="10.85546875" style="182" customWidth="1"/>
    <col min="7685" max="7695" width="9.28515625" style="182" customWidth="1"/>
    <col min="7696" max="7937" width="9.140625" style="182"/>
    <col min="7938" max="7938" width="7.7109375" style="182" customWidth="1"/>
    <col min="7939" max="7939" width="53.28515625" style="182" customWidth="1"/>
    <col min="7940" max="7940" width="10.85546875" style="182" customWidth="1"/>
    <col min="7941" max="7951" width="9.28515625" style="182" customWidth="1"/>
    <col min="7952" max="8193" width="9.140625" style="182"/>
    <col min="8194" max="8194" width="7.7109375" style="182" customWidth="1"/>
    <col min="8195" max="8195" width="53.28515625" style="182" customWidth="1"/>
    <col min="8196" max="8196" width="10.85546875" style="182" customWidth="1"/>
    <col min="8197" max="8207" width="9.28515625" style="182" customWidth="1"/>
    <col min="8208" max="8449" width="9.140625" style="182"/>
    <col min="8450" max="8450" width="7.7109375" style="182" customWidth="1"/>
    <col min="8451" max="8451" width="53.28515625" style="182" customWidth="1"/>
    <col min="8452" max="8452" width="10.85546875" style="182" customWidth="1"/>
    <col min="8453" max="8463" width="9.28515625" style="182" customWidth="1"/>
    <col min="8464" max="8705" width="9.140625" style="182"/>
    <col min="8706" max="8706" width="7.7109375" style="182" customWidth="1"/>
    <col min="8707" max="8707" width="53.28515625" style="182" customWidth="1"/>
    <col min="8708" max="8708" width="10.85546875" style="182" customWidth="1"/>
    <col min="8709" max="8719" width="9.28515625" style="182" customWidth="1"/>
    <col min="8720" max="8961" width="9.140625" style="182"/>
    <col min="8962" max="8962" width="7.7109375" style="182" customWidth="1"/>
    <col min="8963" max="8963" width="53.28515625" style="182" customWidth="1"/>
    <col min="8964" max="8964" width="10.85546875" style="182" customWidth="1"/>
    <col min="8965" max="8975" width="9.28515625" style="182" customWidth="1"/>
    <col min="8976" max="9217" width="9.140625" style="182"/>
    <col min="9218" max="9218" width="7.7109375" style="182" customWidth="1"/>
    <col min="9219" max="9219" width="53.28515625" style="182" customWidth="1"/>
    <col min="9220" max="9220" width="10.85546875" style="182" customWidth="1"/>
    <col min="9221" max="9231" width="9.28515625" style="182" customWidth="1"/>
    <col min="9232" max="9473" width="9.140625" style="182"/>
    <col min="9474" max="9474" width="7.7109375" style="182" customWidth="1"/>
    <col min="9475" max="9475" width="53.28515625" style="182" customWidth="1"/>
    <col min="9476" max="9476" width="10.85546875" style="182" customWidth="1"/>
    <col min="9477" max="9487" width="9.28515625" style="182" customWidth="1"/>
    <col min="9488" max="9729" width="9.140625" style="182"/>
    <col min="9730" max="9730" width="7.7109375" style="182" customWidth="1"/>
    <col min="9731" max="9731" width="53.28515625" style="182" customWidth="1"/>
    <col min="9732" max="9732" width="10.85546875" style="182" customWidth="1"/>
    <col min="9733" max="9743" width="9.28515625" style="182" customWidth="1"/>
    <col min="9744" max="9985" width="9.140625" style="182"/>
    <col min="9986" max="9986" width="7.7109375" style="182" customWidth="1"/>
    <col min="9987" max="9987" width="53.28515625" style="182" customWidth="1"/>
    <col min="9988" max="9988" width="10.85546875" style="182" customWidth="1"/>
    <col min="9989" max="9999" width="9.28515625" style="182" customWidth="1"/>
    <col min="10000" max="10241" width="9.140625" style="182"/>
    <col min="10242" max="10242" width="7.7109375" style="182" customWidth="1"/>
    <col min="10243" max="10243" width="53.28515625" style="182" customWidth="1"/>
    <col min="10244" max="10244" width="10.85546875" style="182" customWidth="1"/>
    <col min="10245" max="10255" width="9.28515625" style="182" customWidth="1"/>
    <col min="10256" max="10497" width="9.140625" style="182"/>
    <col min="10498" max="10498" width="7.7109375" style="182" customWidth="1"/>
    <col min="10499" max="10499" width="53.28515625" style="182" customWidth="1"/>
    <col min="10500" max="10500" width="10.85546875" style="182" customWidth="1"/>
    <col min="10501" max="10511" width="9.28515625" style="182" customWidth="1"/>
    <col min="10512" max="10753" width="9.140625" style="182"/>
    <col min="10754" max="10754" width="7.7109375" style="182" customWidth="1"/>
    <col min="10755" max="10755" width="53.28515625" style="182" customWidth="1"/>
    <col min="10756" max="10756" width="10.85546875" style="182" customWidth="1"/>
    <col min="10757" max="10767" width="9.28515625" style="182" customWidth="1"/>
    <col min="10768" max="11009" width="9.140625" style="182"/>
    <col min="11010" max="11010" width="7.7109375" style="182" customWidth="1"/>
    <col min="11011" max="11011" width="53.28515625" style="182" customWidth="1"/>
    <col min="11012" max="11012" width="10.85546875" style="182" customWidth="1"/>
    <col min="11013" max="11023" width="9.28515625" style="182" customWidth="1"/>
    <col min="11024" max="11265" width="9.140625" style="182"/>
    <col min="11266" max="11266" width="7.7109375" style="182" customWidth="1"/>
    <col min="11267" max="11267" width="53.28515625" style="182" customWidth="1"/>
    <col min="11268" max="11268" width="10.85546875" style="182" customWidth="1"/>
    <col min="11269" max="11279" width="9.28515625" style="182" customWidth="1"/>
    <col min="11280" max="11521" width="9.140625" style="182"/>
    <col min="11522" max="11522" width="7.7109375" style="182" customWidth="1"/>
    <col min="11523" max="11523" width="53.28515625" style="182" customWidth="1"/>
    <col min="11524" max="11524" width="10.85546875" style="182" customWidth="1"/>
    <col min="11525" max="11535" width="9.28515625" style="182" customWidth="1"/>
    <col min="11536" max="11777" width="9.140625" style="182"/>
    <col min="11778" max="11778" width="7.7109375" style="182" customWidth="1"/>
    <col min="11779" max="11779" width="53.28515625" style="182" customWidth="1"/>
    <col min="11780" max="11780" width="10.85546875" style="182" customWidth="1"/>
    <col min="11781" max="11791" width="9.28515625" style="182" customWidth="1"/>
    <col min="11792" max="12033" width="9.140625" style="182"/>
    <col min="12034" max="12034" width="7.7109375" style="182" customWidth="1"/>
    <col min="12035" max="12035" width="53.28515625" style="182" customWidth="1"/>
    <col min="12036" max="12036" width="10.85546875" style="182" customWidth="1"/>
    <col min="12037" max="12047" width="9.28515625" style="182" customWidth="1"/>
    <col min="12048" max="12289" width="9.140625" style="182"/>
    <col min="12290" max="12290" width="7.7109375" style="182" customWidth="1"/>
    <col min="12291" max="12291" width="53.28515625" style="182" customWidth="1"/>
    <col min="12292" max="12292" width="10.85546875" style="182" customWidth="1"/>
    <col min="12293" max="12303" width="9.28515625" style="182" customWidth="1"/>
    <col min="12304" max="12545" width="9.140625" style="182"/>
    <col min="12546" max="12546" width="7.7109375" style="182" customWidth="1"/>
    <col min="12547" max="12547" width="53.28515625" style="182" customWidth="1"/>
    <col min="12548" max="12548" width="10.85546875" style="182" customWidth="1"/>
    <col min="12549" max="12559" width="9.28515625" style="182" customWidth="1"/>
    <col min="12560" max="12801" width="9.140625" style="182"/>
    <col min="12802" max="12802" width="7.7109375" style="182" customWidth="1"/>
    <col min="12803" max="12803" width="53.28515625" style="182" customWidth="1"/>
    <col min="12804" max="12804" width="10.85546875" style="182" customWidth="1"/>
    <col min="12805" max="12815" width="9.28515625" style="182" customWidth="1"/>
    <col min="12816" max="13057" width="9.140625" style="182"/>
    <col min="13058" max="13058" width="7.7109375" style="182" customWidth="1"/>
    <col min="13059" max="13059" width="53.28515625" style="182" customWidth="1"/>
    <col min="13060" max="13060" width="10.85546875" style="182" customWidth="1"/>
    <col min="13061" max="13071" width="9.28515625" style="182" customWidth="1"/>
    <col min="13072" max="13313" width="9.140625" style="182"/>
    <col min="13314" max="13314" width="7.7109375" style="182" customWidth="1"/>
    <col min="13315" max="13315" width="53.28515625" style="182" customWidth="1"/>
    <col min="13316" max="13316" width="10.85546875" style="182" customWidth="1"/>
    <col min="13317" max="13327" width="9.28515625" style="182" customWidth="1"/>
    <col min="13328" max="13569" width="9.140625" style="182"/>
    <col min="13570" max="13570" width="7.7109375" style="182" customWidth="1"/>
    <col min="13571" max="13571" width="53.28515625" style="182" customWidth="1"/>
    <col min="13572" max="13572" width="10.85546875" style="182" customWidth="1"/>
    <col min="13573" max="13583" width="9.28515625" style="182" customWidth="1"/>
    <col min="13584" max="13825" width="9.140625" style="182"/>
    <col min="13826" max="13826" width="7.7109375" style="182" customWidth="1"/>
    <col min="13827" max="13827" width="53.28515625" style="182" customWidth="1"/>
    <col min="13828" max="13828" width="10.85546875" style="182" customWidth="1"/>
    <col min="13829" max="13839" width="9.28515625" style="182" customWidth="1"/>
    <col min="13840" max="14081" width="9.140625" style="182"/>
    <col min="14082" max="14082" width="7.7109375" style="182" customWidth="1"/>
    <col min="14083" max="14083" width="53.28515625" style="182" customWidth="1"/>
    <col min="14084" max="14084" width="10.85546875" style="182" customWidth="1"/>
    <col min="14085" max="14095" width="9.28515625" style="182" customWidth="1"/>
    <col min="14096" max="14337" width="9.140625" style="182"/>
    <col min="14338" max="14338" width="7.7109375" style="182" customWidth="1"/>
    <col min="14339" max="14339" width="53.28515625" style="182" customWidth="1"/>
    <col min="14340" max="14340" width="10.85546875" style="182" customWidth="1"/>
    <col min="14341" max="14351" width="9.28515625" style="182" customWidth="1"/>
    <col min="14352" max="14593" width="9.140625" style="182"/>
    <col min="14594" max="14594" width="7.7109375" style="182" customWidth="1"/>
    <col min="14595" max="14595" width="53.28515625" style="182" customWidth="1"/>
    <col min="14596" max="14596" width="10.85546875" style="182" customWidth="1"/>
    <col min="14597" max="14607" width="9.28515625" style="182" customWidth="1"/>
    <col min="14608" max="14849" width="9.140625" style="182"/>
    <col min="14850" max="14850" width="7.7109375" style="182" customWidth="1"/>
    <col min="14851" max="14851" width="53.28515625" style="182" customWidth="1"/>
    <col min="14852" max="14852" width="10.85546875" style="182" customWidth="1"/>
    <col min="14853" max="14863" width="9.28515625" style="182" customWidth="1"/>
    <col min="14864" max="15105" width="9.140625" style="182"/>
    <col min="15106" max="15106" width="7.7109375" style="182" customWidth="1"/>
    <col min="15107" max="15107" width="53.28515625" style="182" customWidth="1"/>
    <col min="15108" max="15108" width="10.85546875" style="182" customWidth="1"/>
    <col min="15109" max="15119" width="9.28515625" style="182" customWidth="1"/>
    <col min="15120" max="15361" width="9.140625" style="182"/>
    <col min="15362" max="15362" width="7.7109375" style="182" customWidth="1"/>
    <col min="15363" max="15363" width="53.28515625" style="182" customWidth="1"/>
    <col min="15364" max="15364" width="10.85546875" style="182" customWidth="1"/>
    <col min="15365" max="15375" width="9.28515625" style="182" customWidth="1"/>
    <col min="15376" max="15617" width="9.140625" style="182"/>
    <col min="15618" max="15618" width="7.7109375" style="182" customWidth="1"/>
    <col min="15619" max="15619" width="53.28515625" style="182" customWidth="1"/>
    <col min="15620" max="15620" width="10.85546875" style="182" customWidth="1"/>
    <col min="15621" max="15631" width="9.28515625" style="182" customWidth="1"/>
    <col min="15632" max="15873" width="9.140625" style="182"/>
    <col min="15874" max="15874" width="7.7109375" style="182" customWidth="1"/>
    <col min="15875" max="15875" width="53.28515625" style="182" customWidth="1"/>
    <col min="15876" max="15876" width="10.85546875" style="182" customWidth="1"/>
    <col min="15877" max="15887" width="9.28515625" style="182" customWidth="1"/>
    <col min="15888" max="16129" width="9.140625" style="182"/>
    <col min="16130" max="16130" width="7.7109375" style="182" customWidth="1"/>
    <col min="16131" max="16131" width="53.28515625" style="182" customWidth="1"/>
    <col min="16132" max="16132" width="10.85546875" style="182" customWidth="1"/>
    <col min="16133" max="16143" width="9.28515625" style="182" customWidth="1"/>
    <col min="16144" max="16384" width="9.140625" style="182"/>
  </cols>
  <sheetData>
    <row r="1" spans="1:22">
      <c r="A1" s="181"/>
      <c r="B1" s="181"/>
      <c r="E1" s="183"/>
      <c r="F1" s="183"/>
      <c r="G1" s="183"/>
    </row>
    <row r="2" spans="1:22" ht="15.75">
      <c r="A2" s="313" t="s">
        <v>512</v>
      </c>
      <c r="B2" s="314"/>
      <c r="C2" s="314"/>
      <c r="D2" s="314"/>
      <c r="E2" s="314"/>
      <c r="F2" s="314"/>
      <c r="G2" s="314"/>
      <c r="H2" s="315"/>
      <c r="I2" s="315"/>
      <c r="J2" s="315"/>
      <c r="K2" s="315"/>
      <c r="L2" s="315"/>
      <c r="M2" s="315"/>
      <c r="N2" s="315"/>
      <c r="O2" s="315"/>
    </row>
    <row r="3" spans="1:22">
      <c r="A3" s="185"/>
      <c r="B3" s="185"/>
      <c r="C3" s="139" t="s">
        <v>128</v>
      </c>
      <c r="D3" s="186"/>
      <c r="E3" s="187"/>
      <c r="N3" s="316"/>
      <c r="O3" s="316"/>
    </row>
    <row r="4" spans="1:22" ht="18.75" thickBot="1">
      <c r="A4" s="188"/>
      <c r="B4" s="188"/>
      <c r="C4" s="187"/>
      <c r="D4" s="187"/>
      <c r="E4" s="189"/>
      <c r="N4" s="190"/>
      <c r="O4" s="190"/>
    </row>
    <row r="5" spans="1:22">
      <c r="A5" s="317" t="s">
        <v>5</v>
      </c>
      <c r="B5" s="319" t="s">
        <v>129</v>
      </c>
      <c r="C5" s="191"/>
      <c r="D5" s="147">
        <v>2017</v>
      </c>
      <c r="E5" s="147">
        <v>2018</v>
      </c>
      <c r="F5" s="306">
        <v>2019</v>
      </c>
      <c r="G5" s="307"/>
      <c r="H5" s="306">
        <v>2020</v>
      </c>
      <c r="I5" s="307"/>
      <c r="J5" s="306">
        <v>2021</v>
      </c>
      <c r="K5" s="307"/>
      <c r="L5" s="306">
        <v>2022</v>
      </c>
      <c r="M5" s="307"/>
      <c r="N5" s="306">
        <v>2023</v>
      </c>
      <c r="O5" s="307"/>
    </row>
    <row r="6" spans="1:22" ht="24.75" thickBot="1">
      <c r="A6" s="318"/>
      <c r="B6" s="320"/>
      <c r="C6" s="192"/>
      <c r="D6" s="148" t="s">
        <v>7</v>
      </c>
      <c r="E6" s="149" t="s">
        <v>8</v>
      </c>
      <c r="F6" s="150" t="s">
        <v>130</v>
      </c>
      <c r="G6" s="150" t="s">
        <v>131</v>
      </c>
      <c r="H6" s="150" t="s">
        <v>130</v>
      </c>
      <c r="I6" s="150" t="s">
        <v>131</v>
      </c>
      <c r="J6" s="150" t="s">
        <v>130</v>
      </c>
      <c r="K6" s="150" t="s">
        <v>131</v>
      </c>
      <c r="L6" s="150" t="s">
        <v>130</v>
      </c>
      <c r="M6" s="150" t="s">
        <v>131</v>
      </c>
      <c r="N6" s="150" t="s">
        <v>130</v>
      </c>
      <c r="O6" s="150" t="s">
        <v>131</v>
      </c>
      <c r="Q6" s="312"/>
      <c r="R6" s="312"/>
      <c r="S6" s="312"/>
      <c r="T6" s="312"/>
      <c r="U6" s="312"/>
      <c r="V6" s="312"/>
    </row>
    <row r="7" spans="1:22">
      <c r="A7" s="193">
        <v>1</v>
      </c>
      <c r="B7" s="194"/>
      <c r="C7" s="237" t="s">
        <v>132</v>
      </c>
      <c r="D7" s="340">
        <v>53586.26</v>
      </c>
      <c r="E7" s="340">
        <v>56728.02</v>
      </c>
      <c r="F7" s="340">
        <v>61536.160000000003</v>
      </c>
      <c r="G7" s="340">
        <v>61995.05</v>
      </c>
      <c r="H7" s="340">
        <v>64672.73</v>
      </c>
      <c r="I7" s="340">
        <v>65433.32</v>
      </c>
      <c r="J7" s="340">
        <v>68066.2</v>
      </c>
      <c r="K7" s="340">
        <v>69212.73</v>
      </c>
      <c r="L7" s="216">
        <v>69212.73</v>
      </c>
      <c r="M7" s="216">
        <v>69212.73</v>
      </c>
      <c r="N7" s="216">
        <v>69212.73</v>
      </c>
      <c r="O7" s="216">
        <v>69212.73</v>
      </c>
    </row>
    <row r="8" spans="1:22">
      <c r="A8" s="195"/>
      <c r="B8" s="196"/>
      <c r="C8" s="238" t="s">
        <v>133</v>
      </c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</row>
    <row r="9" spans="1:22" ht="15" hidden="1" customHeight="1">
      <c r="A9" s="197">
        <v>2</v>
      </c>
      <c r="B9" s="198" t="s">
        <v>134</v>
      </c>
      <c r="C9" s="239" t="s">
        <v>135</v>
      </c>
      <c r="D9" s="218" t="e">
        <f>+'[1]8 (4)'!D9/'[1]3-1 (4)'!D9/12*1000</f>
        <v>#DIV/0!</v>
      </c>
      <c r="E9" s="218" t="e">
        <f>+'[1]8 (4)'!E9/'[1]3-1 (4)'!E9/12*1000</f>
        <v>#DIV/0!</v>
      </c>
      <c r="F9" s="218" t="e">
        <f>+'[1]8 (4)'!F9/'[1]3-1 (4)'!F9/12*1000</f>
        <v>#DIV/0!</v>
      </c>
      <c r="G9" s="218" t="e">
        <f>+'[1]8 (4)'!G9/'[1]3-1 (4)'!G9/12*1000</f>
        <v>#DIV/0!</v>
      </c>
      <c r="H9" s="218" t="e">
        <f>+'[1]8 (4)'!H9/'[1]3-1 (4)'!H9/12*1000</f>
        <v>#DIV/0!</v>
      </c>
      <c r="I9" s="218" t="e">
        <f>+'[1]8 (4)'!I9/'[1]3-1 (4)'!I9/12*1000</f>
        <v>#DIV/0!</v>
      </c>
      <c r="J9" s="218" t="e">
        <f>+'[1]8 (4)'!F9/'[1]3-1 (4)'!F9/12*1000</f>
        <v>#DIV/0!</v>
      </c>
      <c r="K9" s="218"/>
      <c r="L9" s="218"/>
      <c r="M9" s="218"/>
      <c r="N9" s="218"/>
      <c r="O9" s="218"/>
    </row>
    <row r="10" spans="1:22" ht="25.5" hidden="1" customHeight="1">
      <c r="A10" s="200" t="s">
        <v>136</v>
      </c>
      <c r="B10" s="201" t="s">
        <v>137</v>
      </c>
      <c r="C10" s="240" t="s">
        <v>138</v>
      </c>
      <c r="D10" s="213"/>
      <c r="E10" s="213"/>
      <c r="F10" s="213"/>
      <c r="G10" s="213"/>
      <c r="H10" s="213"/>
      <c r="I10" s="213"/>
      <c r="J10" s="213"/>
      <c r="K10" s="213"/>
      <c r="L10" s="213"/>
      <c r="M10" s="213"/>
      <c r="N10" s="213"/>
      <c r="O10" s="213"/>
    </row>
    <row r="11" spans="1:22" ht="15" hidden="1" customHeight="1">
      <c r="A11" s="200"/>
      <c r="B11" s="201"/>
      <c r="C11" s="164" t="s">
        <v>139</v>
      </c>
      <c r="D11" s="219"/>
      <c r="E11" s="219"/>
      <c r="F11" s="219"/>
      <c r="G11" s="219"/>
      <c r="H11" s="219"/>
      <c r="I11" s="219"/>
      <c r="J11" s="219"/>
      <c r="K11" s="219"/>
      <c r="L11" s="219"/>
      <c r="M11" s="219"/>
      <c r="N11" s="219"/>
      <c r="O11" s="219"/>
    </row>
    <row r="12" spans="1:22" ht="15" hidden="1" customHeight="1">
      <c r="A12" s="200"/>
      <c r="B12" s="201"/>
      <c r="C12" s="164" t="s">
        <v>140</v>
      </c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</row>
    <row r="13" spans="1:22" ht="26.25" hidden="1" customHeight="1">
      <c r="A13" s="200"/>
      <c r="B13" s="201"/>
      <c r="C13" s="164" t="s">
        <v>141</v>
      </c>
      <c r="D13" s="219"/>
      <c r="E13" s="219"/>
      <c r="F13" s="219"/>
      <c r="G13" s="219"/>
      <c r="H13" s="219"/>
      <c r="I13" s="219"/>
      <c r="J13" s="219"/>
      <c r="K13" s="219"/>
      <c r="L13" s="219"/>
      <c r="M13" s="219"/>
      <c r="N13" s="219"/>
      <c r="O13" s="219"/>
    </row>
    <row r="14" spans="1:22" ht="39" hidden="1" customHeight="1">
      <c r="A14" s="200"/>
      <c r="B14" s="201"/>
      <c r="C14" s="164" t="s">
        <v>142</v>
      </c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19"/>
      <c r="O14" s="219"/>
    </row>
    <row r="15" spans="1:22" ht="26.25" hidden="1" customHeight="1">
      <c r="A15" s="200"/>
      <c r="B15" s="201"/>
      <c r="C15" s="164" t="s">
        <v>143</v>
      </c>
      <c r="D15" s="219"/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</row>
    <row r="16" spans="1:22" ht="15" hidden="1" customHeight="1">
      <c r="A16" s="200" t="s">
        <v>144</v>
      </c>
      <c r="B16" s="201" t="s">
        <v>145</v>
      </c>
      <c r="C16" s="240" t="s">
        <v>146</v>
      </c>
      <c r="D16" s="220"/>
      <c r="E16" s="220"/>
      <c r="F16" s="219"/>
      <c r="G16" s="219"/>
      <c r="H16" s="219"/>
      <c r="I16" s="219"/>
      <c r="J16" s="219"/>
      <c r="K16" s="219"/>
      <c r="L16" s="219"/>
      <c r="M16" s="219"/>
      <c r="N16" s="219"/>
      <c r="O16" s="219"/>
    </row>
    <row r="17" spans="1:15">
      <c r="A17" s="200" t="s">
        <v>147</v>
      </c>
      <c r="B17" s="201" t="s">
        <v>148</v>
      </c>
      <c r="C17" s="239" t="s">
        <v>149</v>
      </c>
      <c r="D17" s="341">
        <v>44400</v>
      </c>
      <c r="E17" s="342">
        <v>48800</v>
      </c>
      <c r="F17" s="342">
        <v>50100</v>
      </c>
      <c r="G17" s="343">
        <v>50100</v>
      </c>
      <c r="H17" s="342">
        <v>52800</v>
      </c>
      <c r="I17" s="343">
        <v>52800</v>
      </c>
      <c r="J17" s="342">
        <v>54200</v>
      </c>
      <c r="K17" s="343">
        <v>54200</v>
      </c>
      <c r="L17" s="222">
        <v>0</v>
      </c>
      <c r="M17" s="222">
        <v>0</v>
      </c>
      <c r="N17" s="222">
        <v>0</v>
      </c>
      <c r="O17" s="222">
        <v>0</v>
      </c>
    </row>
    <row r="18" spans="1:15" s="204" customFormat="1" ht="13.5" hidden="1" customHeight="1">
      <c r="A18" s="202" t="s">
        <v>150</v>
      </c>
      <c r="B18" s="203" t="s">
        <v>151</v>
      </c>
      <c r="C18" s="239" t="s">
        <v>152</v>
      </c>
      <c r="D18" s="342" t="e">
        <f>+'[1]8 (4)'!D18/'[1]3-1 (4)'!D18/12*1000</f>
        <v>#DIV/0!</v>
      </c>
      <c r="E18" s="342" t="e">
        <f>+'[1]8 (4)'!E18/'[1]3-1 (4)'!E18/12*1000</f>
        <v>#DIV/0!</v>
      </c>
      <c r="F18" s="342" t="e">
        <f>+'[1]8 (4)'!F18/'[1]3-1 (4)'!F18/12*1000</f>
        <v>#DIV/0!</v>
      </c>
      <c r="G18" s="342" t="e">
        <f>+'[1]8 (4)'!G18/'[1]3-1 (4)'!G18/12*1000</f>
        <v>#DIV/0!</v>
      </c>
      <c r="H18" s="342" t="e">
        <f>+'[1]8 (4)'!H18/'[1]3-1 (4)'!H18/12*1000</f>
        <v>#DIV/0!</v>
      </c>
      <c r="I18" s="342" t="e">
        <f>+'[1]8 (4)'!I18/'[1]3-1 (4)'!I18/12*1000</f>
        <v>#DIV/0!</v>
      </c>
      <c r="J18" s="342" t="e">
        <f>+'[1]8 (4)'!F18/'[1]3-1 (4)'!F18/12*1000</f>
        <v>#DIV/0!</v>
      </c>
      <c r="K18" s="342" t="e">
        <f>+'[1]8 (4)'!G18/'[1]3-1 (4)'!G18/12*1000</f>
        <v>#DIV/0!</v>
      </c>
      <c r="L18" s="221" t="e">
        <f>+'[1]8 (4)'!H18/'[1]3-1 (4)'!H18/12*1000</f>
        <v>#DIV/0!</v>
      </c>
      <c r="M18" s="221" t="e">
        <f>+'[1]8 (4)'!I18/'[1]3-1 (4)'!I18/12*1000</f>
        <v>#DIV/0!</v>
      </c>
      <c r="N18" s="221" t="e">
        <f>+'[1]8 (4)'!J18/'[1]3-1 (4)'!J18/12*1000</f>
        <v>#DIV/0!</v>
      </c>
      <c r="O18" s="221" t="e">
        <f>+'[1]8 (4)'!K18/'[1]3-1 (4)'!K18/12*1000</f>
        <v>#DIV/0!</v>
      </c>
    </row>
    <row r="19" spans="1:15" s="204" customFormat="1" ht="13.5" hidden="1" customHeight="1">
      <c r="A19" s="202" t="s">
        <v>153</v>
      </c>
      <c r="B19" s="203" t="s">
        <v>154</v>
      </c>
      <c r="C19" s="239" t="s">
        <v>155</v>
      </c>
      <c r="D19" s="342" t="e">
        <f>+'[1]8 (4)'!D19/'[1]3-1 (4)'!D19/12*1000</f>
        <v>#DIV/0!</v>
      </c>
      <c r="E19" s="342" t="e">
        <f>+'[1]8 (4)'!E19/'[1]3-1 (4)'!E19/12*1000</f>
        <v>#DIV/0!</v>
      </c>
      <c r="F19" s="342" t="e">
        <f>+'[1]8 (4)'!F19/'[1]3-1 (4)'!F19/12*1000</f>
        <v>#DIV/0!</v>
      </c>
      <c r="G19" s="342" t="e">
        <f>+'[1]8 (4)'!G19/'[1]3-1 (4)'!G19/12*1000</f>
        <v>#DIV/0!</v>
      </c>
      <c r="H19" s="342" t="e">
        <f>+'[1]8 (4)'!H19/'[1]3-1 (4)'!H19/12*1000</f>
        <v>#DIV/0!</v>
      </c>
      <c r="I19" s="342" t="e">
        <f>+'[1]8 (4)'!I19/'[1]3-1 (4)'!I19/12*1000</f>
        <v>#DIV/0!</v>
      </c>
      <c r="J19" s="342" t="e">
        <f>+'[1]8 (4)'!F19/'[1]3-1 (4)'!F19/12*1000</f>
        <v>#DIV/0!</v>
      </c>
      <c r="K19" s="342" t="e">
        <f>+'[1]8 (4)'!G19/'[1]3-1 (4)'!G19/12*1000</f>
        <v>#DIV/0!</v>
      </c>
      <c r="L19" s="221" t="e">
        <f>+'[1]8 (4)'!H19/'[1]3-1 (4)'!H19/12*1000</f>
        <v>#DIV/0!</v>
      </c>
      <c r="M19" s="221" t="e">
        <f>+'[1]8 (4)'!I19/'[1]3-1 (4)'!I19/12*1000</f>
        <v>#DIV/0!</v>
      </c>
      <c r="N19" s="221" t="e">
        <f>+'[1]8 (4)'!J19/'[1]3-1 (4)'!J19/12*1000</f>
        <v>#DIV/0!</v>
      </c>
      <c r="O19" s="221" t="e">
        <f>+'[1]8 (4)'!K19/'[1]3-1 (4)'!K19/12*1000</f>
        <v>#DIV/0!</v>
      </c>
    </row>
    <row r="20" spans="1:15" ht="15" hidden="1" customHeight="1">
      <c r="A20" s="200" t="s">
        <v>156</v>
      </c>
      <c r="B20" s="201" t="s">
        <v>157</v>
      </c>
      <c r="C20" s="241" t="s">
        <v>158</v>
      </c>
      <c r="D20" s="223"/>
      <c r="E20" s="223"/>
      <c r="F20" s="224"/>
      <c r="G20" s="224"/>
      <c r="H20" s="224"/>
      <c r="I20" s="224"/>
      <c r="J20" s="224"/>
      <c r="K20" s="224"/>
      <c r="L20" s="224"/>
      <c r="M20" s="224"/>
      <c r="N20" s="224"/>
      <c r="O20" s="224"/>
    </row>
    <row r="21" spans="1:15" s="204" customFormat="1" ht="25.5" hidden="1" customHeight="1">
      <c r="A21" s="202" t="s">
        <v>159</v>
      </c>
      <c r="B21" s="203" t="s">
        <v>160</v>
      </c>
      <c r="C21" s="242" t="s">
        <v>161</v>
      </c>
      <c r="D21" s="344" t="e">
        <f>+'[1]8 (4)'!D21/'[1]3-1 (4)'!D21/12*1000</f>
        <v>#DIV/0!</v>
      </c>
      <c r="E21" s="344" t="e">
        <f>+'[1]8 (4)'!E21/'[1]3-1 (4)'!E21/12*1000</f>
        <v>#DIV/0!</v>
      </c>
      <c r="F21" s="342" t="e">
        <f>+'[1]8 (4)'!F21/'[1]3-1 (4)'!F21/12*1000</f>
        <v>#DIV/0!</v>
      </c>
      <c r="G21" s="342" t="e">
        <f>+'[1]8 (4)'!G21/'[1]3-1 (4)'!G21/12*1000</f>
        <v>#DIV/0!</v>
      </c>
      <c r="H21" s="342" t="e">
        <f>+'[1]8 (4)'!H21/'[1]3-1 (4)'!H21/12*1000</f>
        <v>#DIV/0!</v>
      </c>
      <c r="I21" s="342" t="e">
        <f>+'[1]8 (4)'!I21/'[1]3-1 (4)'!I21/12*1000</f>
        <v>#DIV/0!</v>
      </c>
      <c r="J21" s="342" t="e">
        <f>+'[1]8 (4)'!F21/'[1]3-1 (4)'!F21/12*1000</f>
        <v>#DIV/0!</v>
      </c>
      <c r="K21" s="342" t="e">
        <f>+'[1]8 (4)'!G21/'[1]3-1 (4)'!G21/12*1000</f>
        <v>#DIV/0!</v>
      </c>
      <c r="L21" s="221" t="e">
        <f>+'[1]8 (4)'!H21/'[1]3-1 (4)'!H21/12*1000</f>
        <v>#DIV/0!</v>
      </c>
      <c r="M21" s="221" t="e">
        <f>+'[1]8 (4)'!I21/'[1]3-1 (4)'!I21/12*1000</f>
        <v>#DIV/0!</v>
      </c>
      <c r="N21" s="221" t="e">
        <f>+'[1]8 (4)'!J21/'[1]3-1 (4)'!J21/12*1000</f>
        <v>#DIV/0!</v>
      </c>
      <c r="O21" s="221" t="e">
        <f>+'[1]8 (4)'!K21/'[1]3-1 (4)'!K21/12*1000</f>
        <v>#DIV/0!</v>
      </c>
    </row>
    <row r="22" spans="1:15" s="204" customFormat="1" ht="13.5" hidden="1" customHeight="1">
      <c r="A22" s="202" t="s">
        <v>162</v>
      </c>
      <c r="B22" s="203" t="s">
        <v>163</v>
      </c>
      <c r="C22" s="242" t="s">
        <v>164</v>
      </c>
      <c r="D22" s="344" t="e">
        <f>+'[1]8 (4)'!D22/'[1]3-1 (4)'!D22/12*1000</f>
        <v>#DIV/0!</v>
      </c>
      <c r="E22" s="344" t="e">
        <f>+'[1]8 (4)'!E22/'[1]3-1 (4)'!E22/12*1000</f>
        <v>#DIV/0!</v>
      </c>
      <c r="F22" s="342" t="e">
        <f>+'[1]8 (4)'!F22/'[1]3-1 (4)'!F22/12*1000</f>
        <v>#DIV/0!</v>
      </c>
      <c r="G22" s="342" t="e">
        <f>+'[1]8 (4)'!G22/'[1]3-1 (4)'!G22/12*1000</f>
        <v>#DIV/0!</v>
      </c>
      <c r="H22" s="342" t="e">
        <f>+'[1]8 (4)'!H22/'[1]3-1 (4)'!H22/12*1000</f>
        <v>#DIV/0!</v>
      </c>
      <c r="I22" s="342" t="e">
        <f>+'[1]8 (4)'!I22/'[1]3-1 (4)'!I22/12*1000</f>
        <v>#DIV/0!</v>
      </c>
      <c r="J22" s="342" t="e">
        <f>+'[1]8 (4)'!F22/'[1]3-1 (4)'!F22/12*1000</f>
        <v>#DIV/0!</v>
      </c>
      <c r="K22" s="342" t="e">
        <f>+'[1]8 (4)'!G22/'[1]3-1 (4)'!G22/12*1000</f>
        <v>#DIV/0!</v>
      </c>
      <c r="L22" s="221" t="e">
        <f>+'[1]8 (4)'!H22/'[1]3-1 (4)'!H22/12*1000</f>
        <v>#DIV/0!</v>
      </c>
      <c r="M22" s="221" t="e">
        <f>+'[1]8 (4)'!I22/'[1]3-1 (4)'!I22/12*1000</f>
        <v>#DIV/0!</v>
      </c>
      <c r="N22" s="221" t="e">
        <f>+'[1]8 (4)'!J22/'[1]3-1 (4)'!J22/12*1000</f>
        <v>#DIV/0!</v>
      </c>
      <c r="O22" s="221" t="e">
        <f>+'[1]8 (4)'!K22/'[1]3-1 (4)'!K22/12*1000</f>
        <v>#DIV/0!</v>
      </c>
    </row>
    <row r="23" spans="1:15" ht="25.5" hidden="1" customHeight="1">
      <c r="A23" s="200" t="s">
        <v>165</v>
      </c>
      <c r="B23" s="201" t="s">
        <v>166</v>
      </c>
      <c r="C23" s="243" t="s">
        <v>167</v>
      </c>
      <c r="D23" s="223"/>
      <c r="E23" s="342">
        <f>D23*1.085</f>
        <v>0</v>
      </c>
      <c r="F23" s="342">
        <f>E23*1.089</f>
        <v>0</v>
      </c>
      <c r="G23" s="345">
        <f>E23*1.097</f>
        <v>0</v>
      </c>
      <c r="H23" s="342">
        <f>F23*1.1</f>
        <v>0</v>
      </c>
      <c r="I23" s="345">
        <f>G23*1.111</f>
        <v>0</v>
      </c>
      <c r="J23" s="342">
        <f>D23*1.113</f>
        <v>0</v>
      </c>
      <c r="K23" s="345">
        <f>E23*1.122</f>
        <v>0</v>
      </c>
      <c r="L23" s="225">
        <f t="shared" ref="L23:O24" si="0">F23*1.122</f>
        <v>0</v>
      </c>
      <c r="M23" s="225">
        <f t="shared" si="0"/>
        <v>0</v>
      </c>
      <c r="N23" s="225">
        <f t="shared" si="0"/>
        <v>0</v>
      </c>
      <c r="O23" s="225">
        <f t="shared" si="0"/>
        <v>0</v>
      </c>
    </row>
    <row r="24" spans="1:15" ht="15" hidden="1" customHeight="1">
      <c r="A24" s="200" t="s">
        <v>168</v>
      </c>
      <c r="B24" s="201" t="s">
        <v>169</v>
      </c>
      <c r="C24" s="243" t="s">
        <v>170</v>
      </c>
      <c r="D24" s="223"/>
      <c r="E24" s="342">
        <f>D24*1.085</f>
        <v>0</v>
      </c>
      <c r="F24" s="342">
        <f>E24*1.089</f>
        <v>0</v>
      </c>
      <c r="G24" s="345">
        <f>E24*1.097</f>
        <v>0</v>
      </c>
      <c r="H24" s="342">
        <f>F24*1.1</f>
        <v>0</v>
      </c>
      <c r="I24" s="345">
        <f>G24*1.111</f>
        <v>0</v>
      </c>
      <c r="J24" s="342">
        <f>D24*1.113</f>
        <v>0</v>
      </c>
      <c r="K24" s="345">
        <f>E24*1.122</f>
        <v>0</v>
      </c>
      <c r="L24" s="225">
        <f t="shared" si="0"/>
        <v>0</v>
      </c>
      <c r="M24" s="225">
        <f t="shared" si="0"/>
        <v>0</v>
      </c>
      <c r="N24" s="225">
        <f t="shared" si="0"/>
        <v>0</v>
      </c>
      <c r="O24" s="225">
        <f t="shared" si="0"/>
        <v>0</v>
      </c>
    </row>
    <row r="25" spans="1:15" ht="25.5" hidden="1" customHeight="1">
      <c r="A25" s="200" t="s">
        <v>171</v>
      </c>
      <c r="B25" s="201" t="s">
        <v>172</v>
      </c>
      <c r="C25" s="243" t="s">
        <v>173</v>
      </c>
      <c r="D25" s="223"/>
      <c r="E25" s="224"/>
      <c r="F25" s="224"/>
      <c r="G25" s="224"/>
      <c r="H25" s="224"/>
      <c r="I25" s="224"/>
      <c r="J25" s="224"/>
      <c r="K25" s="224"/>
      <c r="L25" s="226"/>
      <c r="M25" s="226"/>
      <c r="N25" s="226"/>
      <c r="O25" s="226"/>
    </row>
    <row r="26" spans="1:15" ht="15" hidden="1" customHeight="1">
      <c r="A26" s="200" t="s">
        <v>174</v>
      </c>
      <c r="B26" s="201" t="s">
        <v>175</v>
      </c>
      <c r="C26" s="243" t="s">
        <v>176</v>
      </c>
      <c r="D26" s="223"/>
      <c r="E26" s="342">
        <f>D26*1.085</f>
        <v>0</v>
      </c>
      <c r="F26" s="342">
        <f>E26*1.089</f>
        <v>0</v>
      </c>
      <c r="G26" s="345">
        <f>E26*1.097</f>
        <v>0</v>
      </c>
      <c r="H26" s="342">
        <f>F26*1.1</f>
        <v>0</v>
      </c>
      <c r="I26" s="345">
        <f>G26*1.111</f>
        <v>0</v>
      </c>
      <c r="J26" s="342">
        <f>D26*1.113</f>
        <v>0</v>
      </c>
      <c r="K26" s="345">
        <f>E26*1.122</f>
        <v>0</v>
      </c>
      <c r="L26" s="225">
        <f t="shared" ref="L26:O26" si="1">F26*1.122</f>
        <v>0</v>
      </c>
      <c r="M26" s="225">
        <f t="shared" si="1"/>
        <v>0</v>
      </c>
      <c r="N26" s="225">
        <f t="shared" si="1"/>
        <v>0</v>
      </c>
      <c r="O26" s="225">
        <f t="shared" si="1"/>
        <v>0</v>
      </c>
    </row>
    <row r="27" spans="1:15" ht="15" hidden="1" customHeight="1">
      <c r="A27" s="200" t="s">
        <v>177</v>
      </c>
      <c r="B27" s="201" t="s">
        <v>178</v>
      </c>
      <c r="C27" s="244" t="s">
        <v>179</v>
      </c>
      <c r="D27" s="223"/>
      <c r="E27" s="223"/>
      <c r="F27" s="224"/>
      <c r="G27" s="224"/>
      <c r="H27" s="224"/>
      <c r="I27" s="224"/>
      <c r="J27" s="224"/>
      <c r="K27" s="224"/>
      <c r="L27" s="224"/>
      <c r="M27" s="224"/>
      <c r="N27" s="224"/>
      <c r="O27" s="224"/>
    </row>
    <row r="28" spans="1:15" s="204" customFormat="1" ht="25.5" hidden="1" customHeight="1">
      <c r="A28" s="202" t="s">
        <v>180</v>
      </c>
      <c r="B28" s="203" t="s">
        <v>181</v>
      </c>
      <c r="C28" s="239" t="s">
        <v>182</v>
      </c>
      <c r="D28" s="346" t="e">
        <f>+'[1]8 (4)'!D28/'[1]3-1 (4)'!D28/12*1000</f>
        <v>#DIV/0!</v>
      </c>
      <c r="E28" s="346" t="e">
        <f>+'[1]8 (4)'!E28/'[1]3-1 (4)'!E28/12*1000</f>
        <v>#DIV/0!</v>
      </c>
      <c r="F28" s="342" t="e">
        <f>+'[1]8 (4)'!F28/'[1]3-1 (4)'!F28/12*1000</f>
        <v>#DIV/0!</v>
      </c>
      <c r="G28" s="342" t="e">
        <f>+'[1]8 (4)'!G28/'[1]3-1 (4)'!G28/12*1000</f>
        <v>#DIV/0!</v>
      </c>
      <c r="H28" s="342" t="e">
        <f>+'[1]8 (4)'!H28/'[1]3-1 (4)'!H28/12*1000</f>
        <v>#DIV/0!</v>
      </c>
      <c r="I28" s="342" t="e">
        <f>+'[1]8 (4)'!I28/'[1]3-1 (4)'!I28/12*1000</f>
        <v>#DIV/0!</v>
      </c>
      <c r="J28" s="342" t="e">
        <f>+'[1]8 (4)'!F28/'[1]3-1 (4)'!F28/12*1000</f>
        <v>#DIV/0!</v>
      </c>
      <c r="K28" s="342" t="e">
        <f>+'[1]8 (4)'!G28/'[1]3-1 (4)'!G28/12*1000</f>
        <v>#DIV/0!</v>
      </c>
      <c r="L28" s="221" t="e">
        <f>+'[1]8 (4)'!H28/'[1]3-1 (4)'!H28/12*1000</f>
        <v>#DIV/0!</v>
      </c>
      <c r="M28" s="221" t="e">
        <f>+'[1]8 (4)'!I28/'[1]3-1 (4)'!I28/12*1000</f>
        <v>#DIV/0!</v>
      </c>
      <c r="N28" s="221" t="e">
        <f>+'[1]8 (4)'!J28/'[1]3-1 (4)'!J28/12*1000</f>
        <v>#DIV/0!</v>
      </c>
      <c r="O28" s="221" t="e">
        <f>+'[1]8 (4)'!K28/'[1]3-1 (4)'!K28/12*1000</f>
        <v>#DIV/0!</v>
      </c>
    </row>
    <row r="29" spans="1:15" ht="15" hidden="1" customHeight="1">
      <c r="A29" s="200" t="s">
        <v>183</v>
      </c>
      <c r="B29" s="201" t="s">
        <v>184</v>
      </c>
      <c r="C29" s="241" t="s">
        <v>185</v>
      </c>
      <c r="D29" s="223"/>
      <c r="E29" s="223"/>
      <c r="F29" s="224"/>
      <c r="G29" s="224"/>
      <c r="H29" s="224"/>
      <c r="I29" s="224"/>
      <c r="J29" s="224"/>
      <c r="K29" s="224"/>
      <c r="L29" s="224"/>
      <c r="M29" s="224"/>
      <c r="N29" s="224"/>
      <c r="O29" s="224"/>
    </row>
    <row r="30" spans="1:15" ht="25.5" hidden="1" customHeight="1">
      <c r="A30" s="200" t="s">
        <v>186</v>
      </c>
      <c r="B30" s="201" t="s">
        <v>187</v>
      </c>
      <c r="C30" s="243" t="s">
        <v>188</v>
      </c>
      <c r="D30" s="223"/>
      <c r="E30" s="223"/>
      <c r="F30" s="224"/>
      <c r="G30" s="224"/>
      <c r="H30" s="224"/>
      <c r="I30" s="224"/>
      <c r="J30" s="224"/>
      <c r="K30" s="224"/>
      <c r="L30" s="224"/>
      <c r="M30" s="224"/>
      <c r="N30" s="224"/>
      <c r="O30" s="224"/>
    </row>
    <row r="31" spans="1:15" ht="15" hidden="1" customHeight="1">
      <c r="A31" s="200" t="s">
        <v>189</v>
      </c>
      <c r="B31" s="201" t="s">
        <v>190</v>
      </c>
      <c r="C31" s="243" t="s">
        <v>191</v>
      </c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</row>
    <row r="32" spans="1:15" ht="25.5" hidden="1" customHeight="1">
      <c r="A32" s="200" t="s">
        <v>192</v>
      </c>
      <c r="B32" s="201" t="s">
        <v>193</v>
      </c>
      <c r="C32" s="243" t="s">
        <v>194</v>
      </c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</row>
    <row r="33" spans="1:15" ht="15" hidden="1" customHeight="1">
      <c r="A33" s="200" t="s">
        <v>195</v>
      </c>
      <c r="B33" s="201" t="s">
        <v>196</v>
      </c>
      <c r="C33" s="243" t="s">
        <v>197</v>
      </c>
      <c r="D33" s="223"/>
      <c r="E33" s="223"/>
      <c r="F33" s="224"/>
      <c r="G33" s="224"/>
      <c r="H33" s="224"/>
      <c r="I33" s="224"/>
      <c r="J33" s="224"/>
      <c r="K33" s="224"/>
      <c r="L33" s="224"/>
      <c r="M33" s="224"/>
      <c r="N33" s="224"/>
      <c r="O33" s="224"/>
    </row>
    <row r="34" spans="1:15" ht="25.5" hidden="1" customHeight="1">
      <c r="A34" s="200" t="s">
        <v>198</v>
      </c>
      <c r="B34" s="201" t="s">
        <v>199</v>
      </c>
      <c r="C34" s="243" t="s">
        <v>200</v>
      </c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23"/>
      <c r="O34" s="223"/>
    </row>
    <row r="35" spans="1:15" ht="15" hidden="1" customHeight="1">
      <c r="A35" s="200" t="s">
        <v>201</v>
      </c>
      <c r="B35" s="201" t="s">
        <v>202</v>
      </c>
      <c r="C35" s="243" t="s">
        <v>203</v>
      </c>
      <c r="D35" s="223"/>
      <c r="E35" s="223"/>
      <c r="F35" s="223"/>
      <c r="G35" s="223"/>
      <c r="H35" s="223"/>
      <c r="I35" s="223"/>
      <c r="J35" s="223"/>
      <c r="K35" s="223"/>
      <c r="L35" s="223"/>
      <c r="M35" s="223"/>
      <c r="N35" s="223"/>
      <c r="O35" s="223"/>
    </row>
    <row r="36" spans="1:15" hidden="1">
      <c r="A36" s="200" t="s">
        <v>204</v>
      </c>
      <c r="B36" s="201" t="s">
        <v>205</v>
      </c>
      <c r="C36" s="245" t="s">
        <v>206</v>
      </c>
      <c r="D36" s="346">
        <v>0</v>
      </c>
      <c r="E36" s="346">
        <v>0</v>
      </c>
      <c r="F36" s="342">
        <v>0</v>
      </c>
      <c r="G36" s="342">
        <v>0</v>
      </c>
      <c r="H36" s="342">
        <v>0</v>
      </c>
      <c r="I36" s="342">
        <v>0</v>
      </c>
      <c r="J36" s="342">
        <v>0</v>
      </c>
      <c r="K36" s="342">
        <v>0</v>
      </c>
      <c r="L36" s="221">
        <v>0</v>
      </c>
      <c r="M36" s="221">
        <v>0</v>
      </c>
      <c r="N36" s="221">
        <v>0</v>
      </c>
      <c r="O36" s="221">
        <v>0</v>
      </c>
    </row>
    <row r="37" spans="1:15" ht="25.5" hidden="1">
      <c r="A37" s="200" t="s">
        <v>207</v>
      </c>
      <c r="B37" s="201" t="s">
        <v>208</v>
      </c>
      <c r="C37" s="240" t="s">
        <v>209</v>
      </c>
      <c r="D37" s="341">
        <v>0</v>
      </c>
      <c r="E37" s="334">
        <f>D37*1.072</f>
        <v>0</v>
      </c>
      <c r="F37" s="334">
        <f>E37*1.083</f>
        <v>0</v>
      </c>
      <c r="G37" s="335">
        <f>E37*1.094</f>
        <v>0</v>
      </c>
      <c r="H37" s="335">
        <f>F37*1.096</f>
        <v>0</v>
      </c>
      <c r="I37" s="335">
        <f>G37*1.108</f>
        <v>0</v>
      </c>
      <c r="J37" s="335">
        <f>D37*1.102</f>
        <v>0</v>
      </c>
      <c r="K37" s="335">
        <f>E37*1.113</f>
        <v>0</v>
      </c>
      <c r="L37" s="227">
        <f t="shared" ref="L37:O37" si="2">F37*1.113</f>
        <v>0</v>
      </c>
      <c r="M37" s="227">
        <f t="shared" si="2"/>
        <v>0</v>
      </c>
      <c r="N37" s="227">
        <f t="shared" si="2"/>
        <v>0</v>
      </c>
      <c r="O37" s="227">
        <f t="shared" si="2"/>
        <v>0</v>
      </c>
    </row>
    <row r="38" spans="1:15" ht="15" hidden="1" customHeight="1">
      <c r="A38" s="200" t="s">
        <v>210</v>
      </c>
      <c r="B38" s="201" t="s">
        <v>211</v>
      </c>
      <c r="C38" s="240" t="s">
        <v>212</v>
      </c>
      <c r="D38" s="347"/>
      <c r="E38" s="347"/>
      <c r="F38" s="347"/>
      <c r="G38" s="347"/>
      <c r="H38" s="347"/>
      <c r="I38" s="347"/>
      <c r="J38" s="347"/>
      <c r="K38" s="347"/>
      <c r="L38" s="214"/>
      <c r="M38" s="214"/>
      <c r="N38" s="214"/>
      <c r="O38" s="214"/>
    </row>
    <row r="39" spans="1:15" ht="25.5" hidden="1" customHeight="1">
      <c r="A39" s="200" t="s">
        <v>213</v>
      </c>
      <c r="B39" s="201" t="s">
        <v>214</v>
      </c>
      <c r="C39" s="240" t="s">
        <v>215</v>
      </c>
      <c r="D39" s="347"/>
      <c r="E39" s="347"/>
      <c r="F39" s="347"/>
      <c r="G39" s="347"/>
      <c r="H39" s="347"/>
      <c r="I39" s="347"/>
      <c r="J39" s="347"/>
      <c r="K39" s="347"/>
      <c r="L39" s="214"/>
      <c r="M39" s="214"/>
      <c r="N39" s="214"/>
      <c r="O39" s="214"/>
    </row>
    <row r="40" spans="1:15" ht="15" hidden="1" customHeight="1">
      <c r="A40" s="200" t="s">
        <v>216</v>
      </c>
      <c r="B40" s="201" t="s">
        <v>217</v>
      </c>
      <c r="C40" s="240" t="s">
        <v>218</v>
      </c>
      <c r="D40" s="347"/>
      <c r="E40" s="347"/>
      <c r="F40" s="347"/>
      <c r="G40" s="347"/>
      <c r="H40" s="347"/>
      <c r="I40" s="347"/>
      <c r="J40" s="347"/>
      <c r="K40" s="347"/>
      <c r="L40" s="214"/>
      <c r="M40" s="214"/>
      <c r="N40" s="214"/>
      <c r="O40" s="214"/>
    </row>
    <row r="41" spans="1:15" ht="25.5" hidden="1" customHeight="1">
      <c r="A41" s="200" t="s">
        <v>219</v>
      </c>
      <c r="B41" s="201" t="s">
        <v>220</v>
      </c>
      <c r="C41" s="246" t="s">
        <v>513</v>
      </c>
      <c r="D41" s="348"/>
      <c r="E41" s="342">
        <f>D41*1.072</f>
        <v>0</v>
      </c>
      <c r="F41" s="342">
        <f>E41*1.083</f>
        <v>0</v>
      </c>
      <c r="G41" s="345">
        <f>E41*1.094</f>
        <v>0</v>
      </c>
      <c r="H41" s="342">
        <f>F41*1.096</f>
        <v>0</v>
      </c>
      <c r="I41" s="345">
        <f>G41*1.108</f>
        <v>0</v>
      </c>
      <c r="J41" s="342">
        <f>D41*1.102</f>
        <v>0</v>
      </c>
      <c r="K41" s="345">
        <f>E41*1.113</f>
        <v>0</v>
      </c>
      <c r="L41" s="225">
        <f t="shared" ref="L41:O41" si="3">F41*1.113</f>
        <v>0</v>
      </c>
      <c r="M41" s="225">
        <f t="shared" si="3"/>
        <v>0</v>
      </c>
      <c r="N41" s="225">
        <f t="shared" si="3"/>
        <v>0</v>
      </c>
      <c r="O41" s="225">
        <f t="shared" si="3"/>
        <v>0</v>
      </c>
    </row>
    <row r="42" spans="1:15" ht="25.5" hidden="1" customHeight="1">
      <c r="A42" s="200" t="s">
        <v>222</v>
      </c>
      <c r="B42" s="201" t="s">
        <v>223</v>
      </c>
      <c r="C42" s="246" t="s">
        <v>514</v>
      </c>
      <c r="D42" s="348"/>
      <c r="E42" s="348"/>
      <c r="F42" s="348"/>
      <c r="G42" s="348"/>
      <c r="H42" s="348"/>
      <c r="I42" s="348"/>
      <c r="J42" s="348"/>
      <c r="K42" s="348"/>
      <c r="L42" s="215"/>
      <c r="M42" s="215"/>
      <c r="N42" s="215"/>
      <c r="O42" s="215"/>
    </row>
    <row r="43" spans="1:15" ht="15" hidden="1" customHeight="1">
      <c r="A43" s="200" t="s">
        <v>225</v>
      </c>
      <c r="B43" s="201" t="s">
        <v>226</v>
      </c>
      <c r="C43" s="246" t="s">
        <v>227</v>
      </c>
      <c r="D43" s="347"/>
      <c r="E43" s="347"/>
      <c r="F43" s="347"/>
      <c r="G43" s="347"/>
      <c r="H43" s="347"/>
      <c r="I43" s="347"/>
      <c r="J43" s="347"/>
      <c r="K43" s="347"/>
      <c r="L43" s="214"/>
      <c r="M43" s="214"/>
      <c r="N43" s="214"/>
      <c r="O43" s="214"/>
    </row>
    <row r="44" spans="1:15" ht="15" hidden="1" customHeight="1">
      <c r="A44" s="200" t="s">
        <v>228</v>
      </c>
      <c r="B44" s="201" t="s">
        <v>229</v>
      </c>
      <c r="C44" s="240" t="s">
        <v>230</v>
      </c>
      <c r="D44" s="347"/>
      <c r="E44" s="347"/>
      <c r="F44" s="347"/>
      <c r="G44" s="347"/>
      <c r="H44" s="347"/>
      <c r="I44" s="347"/>
      <c r="J44" s="347"/>
      <c r="K44" s="347"/>
      <c r="L44" s="214"/>
      <c r="M44" s="214"/>
      <c r="N44" s="214"/>
      <c r="O44" s="214"/>
    </row>
    <row r="45" spans="1:15" ht="25.5" hidden="1" customHeight="1">
      <c r="A45" s="200" t="s">
        <v>231</v>
      </c>
      <c r="B45" s="201" t="s">
        <v>232</v>
      </c>
      <c r="C45" s="240" t="s">
        <v>233</v>
      </c>
      <c r="D45" s="347"/>
      <c r="E45" s="342">
        <f>D45*1.072</f>
        <v>0</v>
      </c>
      <c r="F45" s="342">
        <f>E45*1.083</f>
        <v>0</v>
      </c>
      <c r="G45" s="345">
        <f>E45*1.094</f>
        <v>0</v>
      </c>
      <c r="H45" s="342">
        <f>F45*1.096</f>
        <v>0</v>
      </c>
      <c r="I45" s="345">
        <f>G45*1.108</f>
        <v>0</v>
      </c>
      <c r="J45" s="342">
        <f>D45*1.102</f>
        <v>0</v>
      </c>
      <c r="K45" s="345">
        <f>E45*1.113</f>
        <v>0</v>
      </c>
      <c r="L45" s="225">
        <f t="shared" ref="L45:O48" si="4">F45*1.113</f>
        <v>0</v>
      </c>
      <c r="M45" s="225">
        <f t="shared" si="4"/>
        <v>0</v>
      </c>
      <c r="N45" s="225">
        <f t="shared" si="4"/>
        <v>0</v>
      </c>
      <c r="O45" s="225">
        <f t="shared" si="4"/>
        <v>0</v>
      </c>
    </row>
    <row r="46" spans="1:15" ht="25.5" hidden="1" customHeight="1">
      <c r="A46" s="200" t="s">
        <v>234</v>
      </c>
      <c r="B46" s="201" t="s">
        <v>235</v>
      </c>
      <c r="C46" s="240" t="s">
        <v>236</v>
      </c>
      <c r="D46" s="347"/>
      <c r="E46" s="342">
        <f>D46*1.072</f>
        <v>0</v>
      </c>
      <c r="F46" s="342">
        <f>E46*1.083</f>
        <v>0</v>
      </c>
      <c r="G46" s="345">
        <f>E46*1.094</f>
        <v>0</v>
      </c>
      <c r="H46" s="342">
        <f>F46*1.096</f>
        <v>0</v>
      </c>
      <c r="I46" s="345">
        <f>G46*1.108</f>
        <v>0</v>
      </c>
      <c r="J46" s="342">
        <f>D46*1.102</f>
        <v>0</v>
      </c>
      <c r="K46" s="345">
        <f>E46*1.113</f>
        <v>0</v>
      </c>
      <c r="L46" s="225">
        <f t="shared" si="4"/>
        <v>0</v>
      </c>
      <c r="M46" s="225">
        <f t="shared" si="4"/>
        <v>0</v>
      </c>
      <c r="N46" s="225">
        <f t="shared" si="4"/>
        <v>0</v>
      </c>
      <c r="O46" s="225">
        <f t="shared" si="4"/>
        <v>0</v>
      </c>
    </row>
    <row r="47" spans="1:15" ht="15" hidden="1" customHeight="1">
      <c r="A47" s="200" t="s">
        <v>237</v>
      </c>
      <c r="B47" s="201" t="s">
        <v>238</v>
      </c>
      <c r="C47" s="240" t="s">
        <v>239</v>
      </c>
      <c r="D47" s="347"/>
      <c r="E47" s="342">
        <f>D47*1.072</f>
        <v>0</v>
      </c>
      <c r="F47" s="342">
        <f>E47*1.083</f>
        <v>0</v>
      </c>
      <c r="G47" s="345">
        <f>E47*1.094</f>
        <v>0</v>
      </c>
      <c r="H47" s="342">
        <f>F47*1.096</f>
        <v>0</v>
      </c>
      <c r="I47" s="345">
        <f>G47*1.108</f>
        <v>0</v>
      </c>
      <c r="J47" s="342">
        <f>D47*1.102</f>
        <v>0</v>
      </c>
      <c r="K47" s="345">
        <f>E47*1.113</f>
        <v>0</v>
      </c>
      <c r="L47" s="225">
        <f t="shared" si="4"/>
        <v>0</v>
      </c>
      <c r="M47" s="225">
        <f t="shared" si="4"/>
        <v>0</v>
      </c>
      <c r="N47" s="225">
        <f t="shared" si="4"/>
        <v>0</v>
      </c>
      <c r="O47" s="225">
        <f t="shared" si="4"/>
        <v>0</v>
      </c>
    </row>
    <row r="48" spans="1:15" ht="25.5" hidden="1" customHeight="1">
      <c r="A48" s="200" t="s">
        <v>240</v>
      </c>
      <c r="B48" s="201" t="s">
        <v>241</v>
      </c>
      <c r="C48" s="240" t="s">
        <v>242</v>
      </c>
      <c r="D48" s="347"/>
      <c r="E48" s="342">
        <f>D48*1.072</f>
        <v>0</v>
      </c>
      <c r="F48" s="342">
        <f>E48*1.083</f>
        <v>0</v>
      </c>
      <c r="G48" s="345">
        <f>E48*1.094</f>
        <v>0</v>
      </c>
      <c r="H48" s="342">
        <f>F48*1.096</f>
        <v>0</v>
      </c>
      <c r="I48" s="345">
        <f>G48*1.108</f>
        <v>0</v>
      </c>
      <c r="J48" s="342">
        <f>D48*1.102</f>
        <v>0</v>
      </c>
      <c r="K48" s="345">
        <f>E48*1.113</f>
        <v>0</v>
      </c>
      <c r="L48" s="225">
        <f t="shared" si="4"/>
        <v>0</v>
      </c>
      <c r="M48" s="225">
        <f t="shared" si="4"/>
        <v>0</v>
      </c>
      <c r="N48" s="225">
        <f t="shared" si="4"/>
        <v>0</v>
      </c>
      <c r="O48" s="225">
        <f t="shared" si="4"/>
        <v>0</v>
      </c>
    </row>
    <row r="49" spans="1:15" ht="15" hidden="1" customHeight="1">
      <c r="A49" s="200" t="s">
        <v>243</v>
      </c>
      <c r="B49" s="201" t="s">
        <v>244</v>
      </c>
      <c r="C49" s="240" t="s">
        <v>245</v>
      </c>
      <c r="D49" s="347"/>
      <c r="E49" s="342"/>
      <c r="F49" s="342"/>
      <c r="G49" s="345"/>
      <c r="H49" s="342"/>
      <c r="I49" s="345"/>
      <c r="J49" s="342"/>
      <c r="K49" s="345"/>
      <c r="L49" s="225"/>
      <c r="M49" s="225"/>
      <c r="N49" s="225"/>
      <c r="O49" s="225"/>
    </row>
    <row r="50" spans="1:15" ht="15" hidden="1" customHeight="1">
      <c r="A50" s="200" t="s">
        <v>246</v>
      </c>
      <c r="B50" s="201" t="s">
        <v>247</v>
      </c>
      <c r="C50" s="240" t="s">
        <v>248</v>
      </c>
      <c r="D50" s="349"/>
      <c r="E50" s="342">
        <f>D50*1.072</f>
        <v>0</v>
      </c>
      <c r="F50" s="342">
        <f>E50*1.083</f>
        <v>0</v>
      </c>
      <c r="G50" s="345">
        <f>E50*1.094</f>
        <v>0</v>
      </c>
      <c r="H50" s="342">
        <f>F50*1.096</f>
        <v>0</v>
      </c>
      <c r="I50" s="345">
        <f>G50*1.108</f>
        <v>0</v>
      </c>
      <c r="J50" s="342">
        <f>D50*1.102</f>
        <v>0</v>
      </c>
      <c r="K50" s="345">
        <f>E50*1.113</f>
        <v>0</v>
      </c>
      <c r="L50" s="225">
        <f t="shared" ref="L50:O50" si="5">F50*1.113</f>
        <v>0</v>
      </c>
      <c r="M50" s="225">
        <f t="shared" si="5"/>
        <v>0</v>
      </c>
      <c r="N50" s="225">
        <f t="shared" si="5"/>
        <v>0</v>
      </c>
      <c r="O50" s="225">
        <f t="shared" si="5"/>
        <v>0</v>
      </c>
    </row>
    <row r="51" spans="1:15" ht="15" hidden="1" customHeight="1">
      <c r="A51" s="200" t="s">
        <v>249</v>
      </c>
      <c r="B51" s="201" t="s">
        <v>250</v>
      </c>
      <c r="C51" s="243" t="s">
        <v>251</v>
      </c>
      <c r="D51" s="224"/>
      <c r="E51" s="224"/>
      <c r="F51" s="224"/>
      <c r="G51" s="224"/>
      <c r="H51" s="224"/>
      <c r="I51" s="224"/>
      <c r="J51" s="224"/>
      <c r="K51" s="224"/>
      <c r="L51" s="224"/>
      <c r="M51" s="224"/>
      <c r="N51" s="224"/>
      <c r="O51" s="224"/>
    </row>
    <row r="52" spans="1:15" ht="15" hidden="1" customHeight="1">
      <c r="A52" s="200" t="s">
        <v>252</v>
      </c>
      <c r="B52" s="201" t="s">
        <v>253</v>
      </c>
      <c r="C52" s="243" t="s">
        <v>254</v>
      </c>
      <c r="D52" s="224"/>
      <c r="E52" s="224"/>
      <c r="F52" s="224"/>
      <c r="G52" s="224"/>
      <c r="H52" s="224"/>
      <c r="I52" s="224"/>
      <c r="J52" s="224"/>
      <c r="K52" s="224"/>
      <c r="L52" s="224"/>
      <c r="M52" s="224"/>
      <c r="N52" s="224"/>
      <c r="O52" s="224"/>
    </row>
    <row r="53" spans="1:15" ht="25.5" hidden="1" customHeight="1">
      <c r="A53" s="200" t="s">
        <v>255</v>
      </c>
      <c r="B53" s="201" t="s">
        <v>256</v>
      </c>
      <c r="C53" s="243" t="s">
        <v>257</v>
      </c>
      <c r="D53" s="223"/>
      <c r="E53" s="223"/>
      <c r="F53" s="223"/>
      <c r="G53" s="223"/>
      <c r="H53" s="223"/>
      <c r="I53" s="223"/>
      <c r="J53" s="223"/>
      <c r="K53" s="223"/>
      <c r="L53" s="223"/>
      <c r="M53" s="223"/>
      <c r="N53" s="223"/>
      <c r="O53" s="223"/>
    </row>
    <row r="54" spans="1:15" ht="15" hidden="1" customHeight="1">
      <c r="A54" s="200" t="s">
        <v>258</v>
      </c>
      <c r="B54" s="201" t="s">
        <v>259</v>
      </c>
      <c r="C54" s="243" t="s">
        <v>260</v>
      </c>
      <c r="D54" s="223"/>
      <c r="E54" s="223"/>
      <c r="F54" s="223"/>
      <c r="G54" s="223"/>
      <c r="H54" s="223"/>
      <c r="I54" s="223"/>
      <c r="J54" s="223"/>
      <c r="K54" s="223"/>
      <c r="L54" s="223"/>
      <c r="M54" s="223"/>
      <c r="N54" s="223"/>
      <c r="O54" s="223"/>
    </row>
    <row r="55" spans="1:15" s="204" customFormat="1" ht="25.5">
      <c r="A55" s="202" t="s">
        <v>261</v>
      </c>
      <c r="B55" s="203" t="s">
        <v>262</v>
      </c>
      <c r="C55" s="239" t="s">
        <v>263</v>
      </c>
      <c r="D55" s="228">
        <f>D57</f>
        <v>80525</v>
      </c>
      <c r="E55" s="228">
        <f>E57</f>
        <v>83319</v>
      </c>
      <c r="F55" s="228">
        <f t="shared" ref="F55:O55" si="6">F57</f>
        <v>86652</v>
      </c>
      <c r="G55" s="228">
        <f t="shared" si="6"/>
        <v>86652</v>
      </c>
      <c r="H55" s="228">
        <f t="shared" si="6"/>
        <v>90118</v>
      </c>
      <c r="I55" s="228">
        <f t="shared" si="6"/>
        <v>90118</v>
      </c>
      <c r="J55" s="228">
        <f t="shared" si="6"/>
        <v>93452</v>
      </c>
      <c r="K55" s="228">
        <f t="shared" si="6"/>
        <v>93452</v>
      </c>
      <c r="L55" s="228">
        <f t="shared" si="6"/>
        <v>0</v>
      </c>
      <c r="M55" s="228">
        <f t="shared" si="6"/>
        <v>0</v>
      </c>
      <c r="N55" s="228">
        <f t="shared" si="6"/>
        <v>0</v>
      </c>
      <c r="O55" s="228">
        <f t="shared" si="6"/>
        <v>0</v>
      </c>
    </row>
    <row r="56" spans="1:15" s="204" customFormat="1" ht="25.5">
      <c r="A56" s="202" t="s">
        <v>264</v>
      </c>
      <c r="B56" s="203" t="s">
        <v>265</v>
      </c>
      <c r="C56" s="239" t="s">
        <v>266</v>
      </c>
      <c r="D56" s="228">
        <f>D59</f>
        <v>51838</v>
      </c>
      <c r="E56" s="228">
        <f t="shared" ref="E56:K56" si="7">E59</f>
        <v>58516</v>
      </c>
      <c r="F56" s="228">
        <f t="shared" si="7"/>
        <v>61207.74</v>
      </c>
      <c r="G56" s="228">
        <f t="shared" si="7"/>
        <v>61207.74</v>
      </c>
      <c r="H56" s="228">
        <f t="shared" si="7"/>
        <v>63656.05</v>
      </c>
      <c r="I56" s="228">
        <f t="shared" si="7"/>
        <v>63656.05</v>
      </c>
      <c r="J56" s="228">
        <f t="shared" si="7"/>
        <v>66202.289999999994</v>
      </c>
      <c r="K56" s="228">
        <f t="shared" si="7"/>
        <v>66202.289999999994</v>
      </c>
      <c r="L56" s="222">
        <v>0</v>
      </c>
      <c r="M56" s="222">
        <v>0</v>
      </c>
      <c r="N56" s="222">
        <v>0</v>
      </c>
      <c r="O56" s="222">
        <v>0</v>
      </c>
    </row>
    <row r="57" spans="1:15" ht="25.5">
      <c r="A57" s="200" t="s">
        <v>267</v>
      </c>
      <c r="B57" s="201" t="s">
        <v>268</v>
      </c>
      <c r="C57" s="240" t="s">
        <v>269</v>
      </c>
      <c r="D57" s="350">
        <v>80525</v>
      </c>
      <c r="E57" s="351">
        <v>83319</v>
      </c>
      <c r="F57" s="351">
        <v>86652</v>
      </c>
      <c r="G57" s="352">
        <v>86652</v>
      </c>
      <c r="H57" s="351">
        <v>90118</v>
      </c>
      <c r="I57" s="352">
        <v>90118</v>
      </c>
      <c r="J57" s="351">
        <v>93452</v>
      </c>
      <c r="K57" s="352">
        <v>93452</v>
      </c>
      <c r="L57" s="222">
        <v>0</v>
      </c>
      <c r="M57" s="222">
        <v>0</v>
      </c>
      <c r="N57" s="222">
        <v>0</v>
      </c>
      <c r="O57" s="222">
        <v>0</v>
      </c>
    </row>
    <row r="58" spans="1:15" ht="15" hidden="1" customHeight="1">
      <c r="A58" s="200" t="s">
        <v>270</v>
      </c>
      <c r="B58" s="201" t="s">
        <v>271</v>
      </c>
      <c r="C58" s="240" t="s">
        <v>272</v>
      </c>
      <c r="D58" s="350"/>
      <c r="E58" s="351"/>
      <c r="F58" s="351"/>
      <c r="G58" s="352"/>
      <c r="H58" s="351"/>
      <c r="I58" s="352"/>
      <c r="J58" s="351"/>
      <c r="K58" s="352"/>
      <c r="L58" s="222">
        <v>0</v>
      </c>
      <c r="M58" s="222">
        <v>0</v>
      </c>
      <c r="N58" s="222">
        <v>0</v>
      </c>
      <c r="O58" s="222">
        <v>0</v>
      </c>
    </row>
    <row r="59" spans="1:15" ht="25.5">
      <c r="A59" s="200" t="s">
        <v>273</v>
      </c>
      <c r="B59" s="201" t="s">
        <v>274</v>
      </c>
      <c r="C59" s="240" t="s">
        <v>275</v>
      </c>
      <c r="D59" s="350">
        <v>51838</v>
      </c>
      <c r="E59" s="353">
        <v>58516</v>
      </c>
      <c r="F59" s="353">
        <v>61207.74</v>
      </c>
      <c r="G59" s="354">
        <v>61207.74</v>
      </c>
      <c r="H59" s="353">
        <v>63656.05</v>
      </c>
      <c r="I59" s="354">
        <v>63656.05</v>
      </c>
      <c r="J59" s="353">
        <v>66202.289999999994</v>
      </c>
      <c r="K59" s="354">
        <v>66202.289999999994</v>
      </c>
      <c r="L59" s="222">
        <v>0</v>
      </c>
      <c r="M59" s="222">
        <v>0</v>
      </c>
      <c r="N59" s="222">
        <v>0</v>
      </c>
      <c r="O59" s="222">
        <v>0</v>
      </c>
    </row>
    <row r="60" spans="1:15">
      <c r="A60" s="200" t="s">
        <v>276</v>
      </c>
      <c r="B60" s="201" t="s">
        <v>277</v>
      </c>
      <c r="C60" s="240" t="s">
        <v>278</v>
      </c>
      <c r="D60" s="350">
        <v>49799.5</v>
      </c>
      <c r="E60" s="351">
        <v>52787.4</v>
      </c>
      <c r="F60" s="355">
        <v>55954.7</v>
      </c>
      <c r="G60" s="356">
        <v>58025</v>
      </c>
      <c r="H60" s="355">
        <v>58192.9</v>
      </c>
      <c r="I60" s="356">
        <v>60171.9</v>
      </c>
      <c r="J60" s="355">
        <v>60520.6</v>
      </c>
      <c r="K60" s="356">
        <v>62398.3</v>
      </c>
      <c r="L60" s="222">
        <v>0</v>
      </c>
      <c r="M60" s="222">
        <v>0</v>
      </c>
      <c r="N60" s="222">
        <v>0</v>
      </c>
      <c r="O60" s="222">
        <v>0</v>
      </c>
    </row>
    <row r="61" spans="1:15" hidden="1">
      <c r="A61" s="200" t="s">
        <v>279</v>
      </c>
      <c r="B61" s="201" t="s">
        <v>280</v>
      </c>
      <c r="C61" s="239" t="s">
        <v>281</v>
      </c>
      <c r="D61" s="348">
        <v>0</v>
      </c>
      <c r="E61" s="342">
        <v>0</v>
      </c>
      <c r="F61" s="342">
        <f>E61*1.122</f>
        <v>0</v>
      </c>
      <c r="G61" s="357">
        <f>E61*1.134</f>
        <v>0</v>
      </c>
      <c r="H61" s="342">
        <f>F61*1.13</f>
        <v>0</v>
      </c>
      <c r="I61" s="357">
        <f>G61*1.143</f>
        <v>0</v>
      </c>
      <c r="J61" s="342">
        <f>D61*1.13</f>
        <v>0</v>
      </c>
      <c r="K61" s="357">
        <f>E61*1.146</f>
        <v>0</v>
      </c>
      <c r="L61" s="222">
        <v>0</v>
      </c>
      <c r="M61" s="222">
        <v>0</v>
      </c>
      <c r="N61" s="222">
        <v>0</v>
      </c>
      <c r="O61" s="222">
        <v>0</v>
      </c>
    </row>
    <row r="62" spans="1:15" ht="38.25">
      <c r="A62" s="200" t="s">
        <v>282</v>
      </c>
      <c r="B62" s="201" t="s">
        <v>283</v>
      </c>
      <c r="C62" s="239" t="s">
        <v>284</v>
      </c>
      <c r="D62" s="334">
        <v>23597.62</v>
      </c>
      <c r="E62" s="334">
        <v>24777.5</v>
      </c>
      <c r="F62" s="334">
        <v>26189.82</v>
      </c>
      <c r="G62" s="334">
        <v>26239.37</v>
      </c>
      <c r="H62" s="334">
        <v>27735.02</v>
      </c>
      <c r="I62" s="334">
        <v>27866.21</v>
      </c>
      <c r="J62" s="334">
        <v>29399.119999999999</v>
      </c>
      <c r="K62" s="334">
        <v>29788.98</v>
      </c>
      <c r="L62" s="222">
        <v>0</v>
      </c>
      <c r="M62" s="222">
        <v>0</v>
      </c>
      <c r="N62" s="222">
        <v>0</v>
      </c>
      <c r="O62" s="222">
        <v>0</v>
      </c>
    </row>
    <row r="63" spans="1:15" ht="25.5" hidden="1" customHeight="1">
      <c r="A63" s="200" t="s">
        <v>285</v>
      </c>
      <c r="B63" s="201" t="s">
        <v>286</v>
      </c>
      <c r="C63" s="240" t="s">
        <v>287</v>
      </c>
      <c r="D63" s="347"/>
      <c r="E63" s="358">
        <f>D63*1.06</f>
        <v>0</v>
      </c>
      <c r="F63" s="358">
        <f>E63*1.084</f>
        <v>0</v>
      </c>
      <c r="G63" s="359">
        <f>E63*1.097</f>
        <v>0</v>
      </c>
      <c r="H63" s="358">
        <f>F63*1.092</f>
        <v>0</v>
      </c>
      <c r="I63" s="359">
        <f t="shared" ref="I63:I64" si="8">G63*1.101</f>
        <v>0</v>
      </c>
      <c r="J63" s="358">
        <f>D63*1.101</f>
        <v>0</v>
      </c>
      <c r="K63" s="359">
        <f>E63*1.106</f>
        <v>0</v>
      </c>
      <c r="L63" s="222">
        <v>0</v>
      </c>
      <c r="M63" s="222">
        <v>0</v>
      </c>
      <c r="N63" s="222">
        <v>0</v>
      </c>
      <c r="O63" s="222">
        <v>0</v>
      </c>
    </row>
    <row r="64" spans="1:15" ht="25.5" hidden="1" customHeight="1">
      <c r="A64" s="200" t="s">
        <v>288</v>
      </c>
      <c r="B64" s="201" t="s">
        <v>289</v>
      </c>
      <c r="C64" s="240" t="s">
        <v>290</v>
      </c>
      <c r="D64" s="347"/>
      <c r="E64" s="358">
        <f>D64*1.06</f>
        <v>0</v>
      </c>
      <c r="F64" s="358">
        <f>E64*1.084</f>
        <v>0</v>
      </c>
      <c r="G64" s="359">
        <f>E64*1.097</f>
        <v>0</v>
      </c>
      <c r="H64" s="358">
        <f>F64*1.092</f>
        <v>0</v>
      </c>
      <c r="I64" s="359">
        <f t="shared" si="8"/>
        <v>0</v>
      </c>
      <c r="J64" s="358">
        <f>D64*1.101</f>
        <v>0</v>
      </c>
      <c r="K64" s="359">
        <f>E64*1.106</f>
        <v>0</v>
      </c>
      <c r="L64" s="222">
        <v>0</v>
      </c>
      <c r="M64" s="222">
        <v>0</v>
      </c>
      <c r="N64" s="222">
        <v>0</v>
      </c>
      <c r="O64" s="222">
        <v>0</v>
      </c>
    </row>
    <row r="65" spans="1:15" ht="38.25">
      <c r="A65" s="200" t="s">
        <v>291</v>
      </c>
      <c r="B65" s="201" t="s">
        <v>292</v>
      </c>
      <c r="C65" s="240" t="s">
        <v>293</v>
      </c>
      <c r="D65" s="350">
        <v>23597.599999999999</v>
      </c>
      <c r="E65" s="358">
        <v>24777.5</v>
      </c>
      <c r="F65" s="358">
        <v>26189.82</v>
      </c>
      <c r="G65" s="360">
        <v>26239.37</v>
      </c>
      <c r="H65" s="358">
        <v>27735.02</v>
      </c>
      <c r="I65" s="360">
        <v>27866.21</v>
      </c>
      <c r="J65" s="358">
        <v>29399.119999999999</v>
      </c>
      <c r="K65" s="360">
        <v>29788.98</v>
      </c>
      <c r="L65" s="222">
        <v>0</v>
      </c>
      <c r="M65" s="222">
        <v>0</v>
      </c>
      <c r="N65" s="222">
        <v>0</v>
      </c>
      <c r="O65" s="222">
        <v>0</v>
      </c>
    </row>
    <row r="66" spans="1:15">
      <c r="A66" s="200" t="s">
        <v>294</v>
      </c>
      <c r="B66" s="201" t="s">
        <v>295</v>
      </c>
      <c r="C66" s="239" t="s">
        <v>296</v>
      </c>
      <c r="D66" s="361">
        <v>46266.67</v>
      </c>
      <c r="E66" s="362">
        <v>46266.67</v>
      </c>
      <c r="F66" s="362">
        <v>48256.13</v>
      </c>
      <c r="G66" s="363">
        <v>48256.13</v>
      </c>
      <c r="H66" s="362">
        <v>50234.63</v>
      </c>
      <c r="I66" s="363">
        <v>50234.63</v>
      </c>
      <c r="J66" s="362">
        <v>52344.49</v>
      </c>
      <c r="K66" s="363">
        <v>52344.49</v>
      </c>
      <c r="L66" s="222">
        <v>0</v>
      </c>
      <c r="M66" s="222">
        <v>0</v>
      </c>
      <c r="N66" s="222">
        <v>0</v>
      </c>
      <c r="O66" s="222">
        <v>0</v>
      </c>
    </row>
    <row r="67" spans="1:15" s="204" customFormat="1" ht="13.5">
      <c r="A67" s="202" t="s">
        <v>157</v>
      </c>
      <c r="B67" s="203" t="s">
        <v>297</v>
      </c>
      <c r="C67" s="247" t="s">
        <v>298</v>
      </c>
      <c r="D67" s="334">
        <v>75571.73</v>
      </c>
      <c r="E67" s="334">
        <v>81252</v>
      </c>
      <c r="F67" s="334">
        <v>84502</v>
      </c>
      <c r="G67" s="334">
        <v>86045.87</v>
      </c>
      <c r="H67" s="334">
        <v>87882</v>
      </c>
      <c r="I67" s="334">
        <v>91380.71</v>
      </c>
      <c r="J67" s="334">
        <v>93154.92</v>
      </c>
      <c r="K67" s="334">
        <v>97777.36</v>
      </c>
      <c r="L67" s="222">
        <v>0</v>
      </c>
      <c r="M67" s="222">
        <v>0</v>
      </c>
      <c r="N67" s="222">
        <v>0</v>
      </c>
      <c r="O67" s="222">
        <v>0</v>
      </c>
    </row>
    <row r="68" spans="1:15" s="204" customFormat="1" ht="13.5" hidden="1" customHeight="1">
      <c r="A68" s="202" t="s">
        <v>299</v>
      </c>
      <c r="B68" s="203" t="s">
        <v>300</v>
      </c>
      <c r="C68" s="247" t="s">
        <v>301</v>
      </c>
      <c r="D68" s="334" t="e">
        <f>+'[1]8 (4)'!D68/'[1]3-1 (4)'!D68/12*1000</f>
        <v>#DIV/0!</v>
      </c>
      <c r="E68" s="334" t="e">
        <f>+'[1]8 (4)'!E68/'[1]3-1 (4)'!E68/12*1000</f>
        <v>#DIV/0!</v>
      </c>
      <c r="F68" s="334" t="e">
        <f>+'[1]8 (4)'!F68/'[1]3-1 (4)'!F68/12*1000</f>
        <v>#DIV/0!</v>
      </c>
      <c r="G68" s="334" t="e">
        <f>+'[1]8 (4)'!G68/'[1]3-1 (4)'!G68/12*1000</f>
        <v>#DIV/0!</v>
      </c>
      <c r="H68" s="334" t="e">
        <f>+'[1]8 (4)'!H68/'[1]3-1 (4)'!H68/12*1000</f>
        <v>#DIV/0!</v>
      </c>
      <c r="I68" s="334" t="e">
        <f>+'[1]8 (4)'!I68/'[1]3-1 (4)'!I68/12*1000</f>
        <v>#DIV/0!</v>
      </c>
      <c r="J68" s="334" t="e">
        <f>+'[1]8 (4)'!F68/'[1]3-1 (4)'!F68/12*1000</f>
        <v>#DIV/0!</v>
      </c>
      <c r="K68" s="334" t="e">
        <f>+'[1]8 (4)'!G68/'[1]3-1 (4)'!G68/12*1000</f>
        <v>#DIV/0!</v>
      </c>
      <c r="L68" s="222">
        <v>0</v>
      </c>
      <c r="M68" s="222">
        <v>0</v>
      </c>
      <c r="N68" s="222">
        <v>0</v>
      </c>
      <c r="O68" s="222">
        <v>0</v>
      </c>
    </row>
    <row r="69" spans="1:15" ht="15" hidden="1" customHeight="1">
      <c r="A69" s="200" t="s">
        <v>302</v>
      </c>
      <c r="B69" s="201" t="s">
        <v>303</v>
      </c>
      <c r="C69" s="241" t="s">
        <v>304</v>
      </c>
      <c r="D69" s="364"/>
      <c r="E69" s="364"/>
      <c r="F69" s="332"/>
      <c r="G69" s="332"/>
      <c r="H69" s="332"/>
      <c r="I69" s="332"/>
      <c r="J69" s="332"/>
      <c r="K69" s="332"/>
      <c r="L69" s="222">
        <v>0</v>
      </c>
      <c r="M69" s="222">
        <v>0</v>
      </c>
      <c r="N69" s="222">
        <v>0</v>
      </c>
      <c r="O69" s="222">
        <v>0</v>
      </c>
    </row>
    <row r="70" spans="1:15" ht="15" hidden="1" customHeight="1">
      <c r="A70" s="200" t="s">
        <v>305</v>
      </c>
      <c r="B70" s="201" t="s">
        <v>306</v>
      </c>
      <c r="C70" s="241" t="s">
        <v>307</v>
      </c>
      <c r="D70" s="364"/>
      <c r="E70" s="358">
        <f>D70*1.139</f>
        <v>0</v>
      </c>
      <c r="F70" s="358">
        <f>E70*1.1</f>
        <v>0</v>
      </c>
      <c r="G70" s="359">
        <f>E70*1.112</f>
        <v>0</v>
      </c>
      <c r="H70" s="358">
        <f>F70*1.1</f>
        <v>0</v>
      </c>
      <c r="I70" s="359">
        <f>G70*1.113</f>
        <v>0</v>
      </c>
      <c r="J70" s="358">
        <f>D70*1.1</f>
        <v>0</v>
      </c>
      <c r="K70" s="359">
        <f>E70*1.116</f>
        <v>0</v>
      </c>
      <c r="L70" s="222">
        <v>0</v>
      </c>
      <c r="M70" s="222">
        <v>0</v>
      </c>
      <c r="N70" s="222">
        <v>0</v>
      </c>
      <c r="O70" s="222">
        <v>0</v>
      </c>
    </row>
    <row r="71" spans="1:15" ht="15" hidden="1" customHeight="1">
      <c r="A71" s="200" t="s">
        <v>308</v>
      </c>
      <c r="B71" s="201" t="s">
        <v>309</v>
      </c>
      <c r="C71" s="241" t="s">
        <v>310</v>
      </c>
      <c r="D71" s="364"/>
      <c r="E71" s="364"/>
      <c r="F71" s="332"/>
      <c r="G71" s="332"/>
      <c r="H71" s="332"/>
      <c r="I71" s="332"/>
      <c r="J71" s="332"/>
      <c r="K71" s="332"/>
      <c r="L71" s="222">
        <v>0</v>
      </c>
      <c r="M71" s="222">
        <v>0</v>
      </c>
      <c r="N71" s="222">
        <v>0</v>
      </c>
      <c r="O71" s="222">
        <v>0</v>
      </c>
    </row>
    <row r="72" spans="1:15" s="204" customFormat="1" ht="13.5" hidden="1" customHeight="1">
      <c r="A72" s="202" t="s">
        <v>311</v>
      </c>
      <c r="B72" s="203" t="s">
        <v>312</v>
      </c>
      <c r="C72" s="247" t="s">
        <v>313</v>
      </c>
      <c r="D72" s="334" t="e">
        <f>+'[1]8 (4)'!D72/'[1]3-1 (4)'!D72/12*1000</f>
        <v>#DIV/0!</v>
      </c>
      <c r="E72" s="334" t="e">
        <f>+'[1]8 (4)'!E72/'[1]3-1 (4)'!E72/12*1000</f>
        <v>#DIV/0!</v>
      </c>
      <c r="F72" s="334" t="e">
        <f>+'[1]8 (4)'!F72/'[1]3-1 (4)'!F72/12*1000</f>
        <v>#DIV/0!</v>
      </c>
      <c r="G72" s="334" t="e">
        <f>+'[1]8 (4)'!G72/'[1]3-1 (4)'!G72/12*1000</f>
        <v>#DIV/0!</v>
      </c>
      <c r="H72" s="334" t="e">
        <f>+'[1]8 (4)'!H72/'[1]3-1 (4)'!H72/12*1000</f>
        <v>#DIV/0!</v>
      </c>
      <c r="I72" s="334" t="e">
        <f>+'[1]8 (4)'!I72/'[1]3-1 (4)'!I72/12*1000</f>
        <v>#DIV/0!</v>
      </c>
      <c r="J72" s="334" t="e">
        <f>+'[1]8 (4)'!F72/'[1]3-1 (4)'!F72/12*1000</f>
        <v>#DIV/0!</v>
      </c>
      <c r="K72" s="334" t="e">
        <f>+'[1]8 (4)'!G72/'[1]3-1 (4)'!G72/12*1000</f>
        <v>#DIV/0!</v>
      </c>
      <c r="L72" s="222">
        <v>0</v>
      </c>
      <c r="M72" s="222">
        <v>0</v>
      </c>
      <c r="N72" s="222">
        <v>0</v>
      </c>
      <c r="O72" s="222">
        <v>0</v>
      </c>
    </row>
    <row r="73" spans="1:15" ht="15" hidden="1" customHeight="1">
      <c r="A73" s="200" t="s">
        <v>314</v>
      </c>
      <c r="B73" s="201" t="s">
        <v>315</v>
      </c>
      <c r="C73" s="241" t="s">
        <v>316</v>
      </c>
      <c r="D73" s="364"/>
      <c r="E73" s="364"/>
      <c r="F73" s="332"/>
      <c r="G73" s="332"/>
      <c r="H73" s="332"/>
      <c r="I73" s="332"/>
      <c r="J73" s="332"/>
      <c r="K73" s="332"/>
      <c r="L73" s="222">
        <v>0</v>
      </c>
      <c r="M73" s="222">
        <v>0</v>
      </c>
      <c r="N73" s="222">
        <v>0</v>
      </c>
      <c r="O73" s="222">
        <v>0</v>
      </c>
    </row>
    <row r="74" spans="1:15" ht="15" hidden="1" customHeight="1">
      <c r="A74" s="200" t="s">
        <v>317</v>
      </c>
      <c r="B74" s="201" t="s">
        <v>318</v>
      </c>
      <c r="C74" s="241" t="s">
        <v>319</v>
      </c>
      <c r="D74" s="347"/>
      <c r="E74" s="347"/>
      <c r="F74" s="347"/>
      <c r="G74" s="347"/>
      <c r="H74" s="347"/>
      <c r="I74" s="347"/>
      <c r="J74" s="347"/>
      <c r="K74" s="347"/>
      <c r="L74" s="222">
        <v>0</v>
      </c>
      <c r="M74" s="222">
        <v>0</v>
      </c>
      <c r="N74" s="222">
        <v>0</v>
      </c>
      <c r="O74" s="222">
        <v>0</v>
      </c>
    </row>
    <row r="75" spans="1:15" ht="15" hidden="1" customHeight="1">
      <c r="A75" s="200" t="s">
        <v>320</v>
      </c>
      <c r="B75" s="201" t="s">
        <v>321</v>
      </c>
      <c r="C75" s="241" t="s">
        <v>322</v>
      </c>
      <c r="D75" s="347"/>
      <c r="E75" s="358">
        <f>D75*1.02</f>
        <v>0</v>
      </c>
      <c r="F75" s="358">
        <f>E75*1.029</f>
        <v>0</v>
      </c>
      <c r="G75" s="359">
        <f>E75*1.041</f>
        <v>0</v>
      </c>
      <c r="H75" s="358">
        <f>F75*1.06</f>
        <v>0</v>
      </c>
      <c r="I75" s="359">
        <f>G75*1.073</f>
        <v>0</v>
      </c>
      <c r="J75" s="358">
        <f>D75*1.051</f>
        <v>0</v>
      </c>
      <c r="K75" s="359">
        <f>E75*1.076</f>
        <v>0</v>
      </c>
      <c r="L75" s="222">
        <v>0</v>
      </c>
      <c r="M75" s="222">
        <v>0</v>
      </c>
      <c r="N75" s="222">
        <v>0</v>
      </c>
      <c r="O75" s="222">
        <v>0</v>
      </c>
    </row>
    <row r="76" spans="1:15" ht="25.5">
      <c r="A76" s="200" t="s">
        <v>323</v>
      </c>
      <c r="B76" s="201" t="s">
        <v>324</v>
      </c>
      <c r="C76" s="240" t="s">
        <v>325</v>
      </c>
      <c r="D76" s="358">
        <v>75571.73</v>
      </c>
      <c r="E76" s="358">
        <v>81252</v>
      </c>
      <c r="F76" s="358">
        <v>84502</v>
      </c>
      <c r="G76" s="358">
        <v>86045.87</v>
      </c>
      <c r="H76" s="358">
        <v>87882</v>
      </c>
      <c r="I76" s="358">
        <v>91380.71</v>
      </c>
      <c r="J76" s="358">
        <v>93154.92</v>
      </c>
      <c r="K76" s="358">
        <v>97777.36</v>
      </c>
      <c r="L76" s="222">
        <v>0</v>
      </c>
      <c r="M76" s="222">
        <v>0</v>
      </c>
      <c r="N76" s="222">
        <v>0</v>
      </c>
      <c r="O76" s="222">
        <v>0</v>
      </c>
    </row>
    <row r="77" spans="1:15" ht="15" hidden="1" customHeight="1">
      <c r="A77" s="200" t="s">
        <v>326</v>
      </c>
      <c r="B77" s="201" t="s">
        <v>327</v>
      </c>
      <c r="C77" s="241" t="s">
        <v>328</v>
      </c>
      <c r="D77" s="347"/>
      <c r="E77" s="358">
        <f>D77*1.07</f>
        <v>0</v>
      </c>
      <c r="F77" s="358">
        <f>E77*1.06</f>
        <v>0</v>
      </c>
      <c r="G77" s="359">
        <f>E77*1.072</f>
        <v>0</v>
      </c>
      <c r="H77" s="358">
        <f>F77*1.051</f>
        <v>0</v>
      </c>
      <c r="I77" s="359">
        <f>G77*1.064</f>
        <v>0</v>
      </c>
      <c r="J77" s="358">
        <f>D77*1.051</f>
        <v>0</v>
      </c>
      <c r="K77" s="359">
        <f>E77*1.067</f>
        <v>0</v>
      </c>
      <c r="L77" s="222">
        <v>0</v>
      </c>
      <c r="M77" s="222">
        <v>0</v>
      </c>
      <c r="N77" s="222">
        <v>0</v>
      </c>
      <c r="O77" s="222">
        <v>0</v>
      </c>
    </row>
    <row r="78" spans="1:15" ht="15" hidden="1" customHeight="1">
      <c r="A78" s="200" t="s">
        <v>160</v>
      </c>
      <c r="B78" s="201" t="s">
        <v>329</v>
      </c>
      <c r="C78" s="247" t="s">
        <v>330</v>
      </c>
      <c r="D78" s="348"/>
      <c r="E78" s="362">
        <f>D78*1.057</f>
        <v>0</v>
      </c>
      <c r="F78" s="362">
        <f>E78*1.094</f>
        <v>0</v>
      </c>
      <c r="G78" s="365">
        <f>E78*1.106</f>
        <v>0</v>
      </c>
      <c r="H78" s="362">
        <f>F78*1.104</f>
        <v>0</v>
      </c>
      <c r="I78" s="365">
        <f>G78*1.113</f>
        <v>0</v>
      </c>
      <c r="J78" s="362">
        <f>D78*1.105</f>
        <v>0</v>
      </c>
      <c r="K78" s="365">
        <f>E78*1.119</f>
        <v>0</v>
      </c>
      <c r="L78" s="222">
        <v>0</v>
      </c>
      <c r="M78" s="222">
        <v>0</v>
      </c>
      <c r="N78" s="222">
        <v>0</v>
      </c>
      <c r="O78" s="222">
        <v>0</v>
      </c>
    </row>
    <row r="79" spans="1:15" ht="25.5">
      <c r="A79" s="200" t="s">
        <v>178</v>
      </c>
      <c r="B79" s="201" t="s">
        <v>331</v>
      </c>
      <c r="C79" s="247" t="s">
        <v>332</v>
      </c>
      <c r="D79" s="334">
        <v>44176.87</v>
      </c>
      <c r="E79" s="334">
        <v>44486.11</v>
      </c>
      <c r="F79" s="334">
        <v>46399.01</v>
      </c>
      <c r="G79" s="334">
        <v>46399.01</v>
      </c>
      <c r="H79" s="334">
        <v>48301.37</v>
      </c>
      <c r="I79" s="334">
        <v>48301.37</v>
      </c>
      <c r="J79" s="334">
        <v>50330.03</v>
      </c>
      <c r="K79" s="334">
        <v>50330.03</v>
      </c>
      <c r="L79" s="222">
        <v>0</v>
      </c>
      <c r="M79" s="222">
        <v>0</v>
      </c>
      <c r="N79" s="222">
        <v>0</v>
      </c>
      <c r="O79" s="222">
        <v>0</v>
      </c>
    </row>
    <row r="80" spans="1:15">
      <c r="A80" s="200" t="s">
        <v>333</v>
      </c>
      <c r="B80" s="201" t="s">
        <v>334</v>
      </c>
      <c r="C80" s="241" t="s">
        <v>335</v>
      </c>
      <c r="D80" s="350">
        <v>37476</v>
      </c>
      <c r="E80" s="358">
        <v>37738.300000000003</v>
      </c>
      <c r="F80" s="358">
        <v>39361.1</v>
      </c>
      <c r="G80" s="360">
        <v>39361.1</v>
      </c>
      <c r="H80" s="358">
        <v>40974.9</v>
      </c>
      <c r="I80" s="360">
        <v>40974.9</v>
      </c>
      <c r="J80" s="358">
        <v>42695.8</v>
      </c>
      <c r="K80" s="360">
        <v>42695.8</v>
      </c>
      <c r="L80" s="222">
        <v>0</v>
      </c>
      <c r="M80" s="222">
        <v>0</v>
      </c>
      <c r="N80" s="222">
        <v>0</v>
      </c>
      <c r="O80" s="222">
        <v>0</v>
      </c>
    </row>
    <row r="81" spans="1:15" ht="25.5" hidden="1" customHeight="1">
      <c r="A81" s="200" t="s">
        <v>336</v>
      </c>
      <c r="B81" s="201" t="s">
        <v>337</v>
      </c>
      <c r="C81" s="241" t="s">
        <v>338</v>
      </c>
      <c r="D81" s="350"/>
      <c r="E81" s="347"/>
      <c r="F81" s="347"/>
      <c r="G81" s="366"/>
      <c r="H81" s="347"/>
      <c r="I81" s="366"/>
      <c r="J81" s="347"/>
      <c r="K81" s="366"/>
      <c r="L81" s="222">
        <v>0</v>
      </c>
      <c r="M81" s="222">
        <v>0</v>
      </c>
      <c r="N81" s="222">
        <v>0</v>
      </c>
      <c r="O81" s="222">
        <v>0</v>
      </c>
    </row>
    <row r="82" spans="1:15" ht="25.5" hidden="1" customHeight="1">
      <c r="A82" s="200" t="s">
        <v>339</v>
      </c>
      <c r="B82" s="201" t="s">
        <v>340</v>
      </c>
      <c r="C82" s="241" t="s">
        <v>341</v>
      </c>
      <c r="D82" s="350"/>
      <c r="E82" s="358">
        <f>D82*1.097</f>
        <v>0</v>
      </c>
      <c r="F82" s="358">
        <f>E82*1.136</f>
        <v>0</v>
      </c>
      <c r="G82" s="360">
        <f>E82*1.146</f>
        <v>0</v>
      </c>
      <c r="H82" s="358">
        <f>F82*1.14</f>
        <v>0</v>
      </c>
      <c r="I82" s="360">
        <f>G82*1.156</f>
        <v>0</v>
      </c>
      <c r="J82" s="358">
        <f>D82*1.143</f>
        <v>0</v>
      </c>
      <c r="K82" s="360">
        <f>E82*1.157</f>
        <v>0</v>
      </c>
      <c r="L82" s="222">
        <v>0</v>
      </c>
      <c r="M82" s="222">
        <v>0</v>
      </c>
      <c r="N82" s="222">
        <v>0</v>
      </c>
      <c r="O82" s="222">
        <v>0</v>
      </c>
    </row>
    <row r="83" spans="1:15">
      <c r="A83" s="200" t="s">
        <v>342</v>
      </c>
      <c r="B83" s="201" t="s">
        <v>343</v>
      </c>
      <c r="C83" s="241" t="s">
        <v>344</v>
      </c>
      <c r="D83" s="350">
        <v>59762.3</v>
      </c>
      <c r="E83" s="358">
        <v>60180.6</v>
      </c>
      <c r="F83" s="358">
        <v>62768.4</v>
      </c>
      <c r="G83" s="360">
        <v>62768.4</v>
      </c>
      <c r="H83" s="358">
        <v>65341.9</v>
      </c>
      <c r="I83" s="360">
        <v>65341.9</v>
      </c>
      <c r="J83" s="358">
        <v>68086.2</v>
      </c>
      <c r="K83" s="360">
        <v>68086.2</v>
      </c>
      <c r="L83" s="222">
        <v>0</v>
      </c>
      <c r="M83" s="222">
        <v>0</v>
      </c>
      <c r="N83" s="222">
        <v>0</v>
      </c>
      <c r="O83" s="222">
        <v>0</v>
      </c>
    </row>
    <row r="84" spans="1:15">
      <c r="A84" s="200" t="s">
        <v>345</v>
      </c>
      <c r="B84" s="201" t="s">
        <v>346</v>
      </c>
      <c r="C84" s="241" t="s">
        <v>347</v>
      </c>
      <c r="D84" s="350">
        <v>84125</v>
      </c>
      <c r="E84" s="358">
        <v>84713.9</v>
      </c>
      <c r="F84" s="358">
        <v>88356.6</v>
      </c>
      <c r="G84" s="360">
        <v>88356.6</v>
      </c>
      <c r="H84" s="358">
        <v>91979.199999999997</v>
      </c>
      <c r="I84" s="360">
        <v>91979.199999999997</v>
      </c>
      <c r="J84" s="358">
        <v>95842.3</v>
      </c>
      <c r="K84" s="360">
        <v>95842.3</v>
      </c>
      <c r="L84" s="222">
        <v>0</v>
      </c>
      <c r="M84" s="222">
        <v>0</v>
      </c>
      <c r="N84" s="222">
        <v>0</v>
      </c>
      <c r="O84" s="222">
        <v>0</v>
      </c>
    </row>
    <row r="85" spans="1:15" s="204" customFormat="1" ht="32.25" customHeight="1">
      <c r="A85" s="202" t="s">
        <v>184</v>
      </c>
      <c r="B85" s="203" t="s">
        <v>348</v>
      </c>
      <c r="C85" s="247" t="s">
        <v>349</v>
      </c>
      <c r="D85" s="334">
        <f>D86+D87</f>
        <v>126476.47</v>
      </c>
      <c r="E85" s="334">
        <f t="shared" ref="E85:K85" si="9">E86+E87</f>
        <v>126476.47</v>
      </c>
      <c r="F85" s="334">
        <f t="shared" si="9"/>
        <v>126797.94</v>
      </c>
      <c r="G85" s="334">
        <f t="shared" si="9"/>
        <v>129691.26999999999</v>
      </c>
      <c r="H85" s="334">
        <f t="shared" si="9"/>
        <v>127927.62000000001</v>
      </c>
      <c r="I85" s="334">
        <f t="shared" si="9"/>
        <v>133034.60999999999</v>
      </c>
      <c r="J85" s="334">
        <f t="shared" si="9"/>
        <v>131609.53</v>
      </c>
      <c r="K85" s="334">
        <f t="shared" si="9"/>
        <v>136946.46</v>
      </c>
      <c r="L85" s="222">
        <v>0</v>
      </c>
      <c r="M85" s="222">
        <v>0</v>
      </c>
      <c r="N85" s="222">
        <v>0</v>
      </c>
      <c r="O85" s="222">
        <v>0</v>
      </c>
    </row>
    <row r="86" spans="1:15" s="204" customFormat="1" ht="25.5">
      <c r="A86" s="202" t="s">
        <v>350</v>
      </c>
      <c r="B86" s="203" t="s">
        <v>351</v>
      </c>
      <c r="C86" s="247" t="s">
        <v>352</v>
      </c>
      <c r="D86" s="334">
        <v>46142.65</v>
      </c>
      <c r="E86" s="334">
        <v>46142.65</v>
      </c>
      <c r="F86" s="334">
        <v>46327.22</v>
      </c>
      <c r="G86" s="334">
        <v>47988.35</v>
      </c>
      <c r="H86" s="334">
        <v>46975.8</v>
      </c>
      <c r="I86" s="334">
        <v>49907.89</v>
      </c>
      <c r="J86" s="334">
        <v>49089.71</v>
      </c>
      <c r="K86" s="334">
        <v>52153.74</v>
      </c>
      <c r="L86" s="222">
        <v>0</v>
      </c>
      <c r="M86" s="222">
        <v>0</v>
      </c>
      <c r="N86" s="222">
        <v>0</v>
      </c>
      <c r="O86" s="222">
        <v>0</v>
      </c>
    </row>
    <row r="87" spans="1:15" s="204" customFormat="1" ht="20.25" customHeight="1">
      <c r="A87" s="202" t="s">
        <v>353</v>
      </c>
      <c r="B87" s="203" t="s">
        <v>354</v>
      </c>
      <c r="C87" s="247" t="s">
        <v>355</v>
      </c>
      <c r="D87" s="334">
        <f>D90+D95</f>
        <v>80333.820000000007</v>
      </c>
      <c r="E87" s="334">
        <f t="shared" ref="E87:K87" si="10">E90+E95</f>
        <v>80333.820000000007</v>
      </c>
      <c r="F87" s="334">
        <f t="shared" si="10"/>
        <v>80470.720000000001</v>
      </c>
      <c r="G87" s="334">
        <f t="shared" si="10"/>
        <v>81702.92</v>
      </c>
      <c r="H87" s="334">
        <f t="shared" si="10"/>
        <v>80951.820000000007</v>
      </c>
      <c r="I87" s="334">
        <f t="shared" si="10"/>
        <v>83126.720000000001</v>
      </c>
      <c r="J87" s="334">
        <f t="shared" si="10"/>
        <v>82519.820000000007</v>
      </c>
      <c r="K87" s="334">
        <f t="shared" si="10"/>
        <v>84792.72</v>
      </c>
      <c r="L87" s="222">
        <v>0</v>
      </c>
      <c r="M87" s="222">
        <v>0</v>
      </c>
      <c r="N87" s="222">
        <v>0</v>
      </c>
      <c r="O87" s="222">
        <v>0</v>
      </c>
    </row>
    <row r="88" spans="1:15" ht="38.25" hidden="1">
      <c r="A88" s="200" t="s">
        <v>356</v>
      </c>
      <c r="B88" s="201" t="s">
        <v>357</v>
      </c>
      <c r="C88" s="241" t="s">
        <v>358</v>
      </c>
      <c r="D88" s="350"/>
      <c r="E88" s="358"/>
      <c r="F88" s="358"/>
      <c r="G88" s="360"/>
      <c r="H88" s="360"/>
      <c r="I88" s="360"/>
      <c r="J88" s="360"/>
      <c r="K88" s="360"/>
      <c r="L88" s="222">
        <v>0</v>
      </c>
      <c r="M88" s="222">
        <v>0</v>
      </c>
      <c r="N88" s="222">
        <v>0</v>
      </c>
      <c r="O88" s="222">
        <v>0</v>
      </c>
    </row>
    <row r="89" spans="1:15" ht="38.25" hidden="1" customHeight="1">
      <c r="A89" s="200" t="s">
        <v>359</v>
      </c>
      <c r="B89" s="201" t="s">
        <v>360</v>
      </c>
      <c r="C89" s="241" t="s">
        <v>361</v>
      </c>
      <c r="D89" s="350"/>
      <c r="E89" s="347">
        <f>D89*1.055</f>
        <v>0</v>
      </c>
      <c r="F89" s="347">
        <f>E89*1.063</f>
        <v>0</v>
      </c>
      <c r="G89" s="347">
        <f>E89*1.068</f>
        <v>0</v>
      </c>
      <c r="H89" s="347">
        <f>F89*1.0764</f>
        <v>0</v>
      </c>
      <c r="I89" s="347">
        <f>G89*1.08</f>
        <v>0</v>
      </c>
      <c r="J89" s="347">
        <f>D89*1.0615</f>
        <v>0</v>
      </c>
      <c r="K89" s="347">
        <f>E89*1.066</f>
        <v>0</v>
      </c>
      <c r="L89" s="222">
        <v>0</v>
      </c>
      <c r="M89" s="222">
        <v>0</v>
      </c>
      <c r="N89" s="222">
        <v>0</v>
      </c>
      <c r="O89" s="222">
        <v>0</v>
      </c>
    </row>
    <row r="90" spans="1:15" ht="25.5">
      <c r="A90" s="200" t="s">
        <v>362</v>
      </c>
      <c r="B90" s="201" t="s">
        <v>363</v>
      </c>
      <c r="C90" s="241" t="s">
        <v>364</v>
      </c>
      <c r="D90" s="350">
        <v>46106.42</v>
      </c>
      <c r="E90" s="358">
        <v>46106.42</v>
      </c>
      <c r="F90" s="358">
        <v>46106.42</v>
      </c>
      <c r="G90" s="358">
        <v>46106.42</v>
      </c>
      <c r="H90" s="358">
        <v>46106.42</v>
      </c>
      <c r="I90" s="358">
        <v>46106.42</v>
      </c>
      <c r="J90" s="358">
        <v>46106.42</v>
      </c>
      <c r="K90" s="358">
        <v>46106.42</v>
      </c>
      <c r="L90" s="222">
        <v>0</v>
      </c>
      <c r="M90" s="222">
        <v>0</v>
      </c>
      <c r="N90" s="222">
        <v>0</v>
      </c>
      <c r="O90" s="222">
        <v>0</v>
      </c>
    </row>
    <row r="91" spans="1:15" ht="15" hidden="1" customHeight="1">
      <c r="A91" s="200" t="s">
        <v>365</v>
      </c>
      <c r="B91" s="201" t="s">
        <v>366</v>
      </c>
      <c r="C91" s="241" t="s">
        <v>367</v>
      </c>
      <c r="D91" s="350"/>
      <c r="E91" s="358">
        <f>D91*1.036</f>
        <v>0</v>
      </c>
      <c r="F91" s="358">
        <f>E91*1.04</f>
        <v>0</v>
      </c>
      <c r="G91" s="359">
        <f>E91*1.052</f>
        <v>0</v>
      </c>
      <c r="H91" s="358">
        <f>F91*1.035</f>
        <v>0</v>
      </c>
      <c r="I91" s="359">
        <f>G91*1.048</f>
        <v>0</v>
      </c>
      <c r="J91" s="358">
        <f>D91*1.031</f>
        <v>0</v>
      </c>
      <c r="K91" s="359">
        <f>E91*1.039</f>
        <v>0</v>
      </c>
      <c r="L91" s="222">
        <v>0</v>
      </c>
      <c r="M91" s="222">
        <v>0</v>
      </c>
      <c r="N91" s="222">
        <v>0</v>
      </c>
      <c r="O91" s="222">
        <v>0</v>
      </c>
    </row>
    <row r="92" spans="1:15" ht="25.5" hidden="1" customHeight="1">
      <c r="A92" s="200" t="s">
        <v>368</v>
      </c>
      <c r="B92" s="201" t="s">
        <v>369</v>
      </c>
      <c r="C92" s="241" t="s">
        <v>370</v>
      </c>
      <c r="D92" s="350"/>
      <c r="E92" s="347"/>
      <c r="F92" s="347"/>
      <c r="G92" s="347"/>
      <c r="H92" s="347"/>
      <c r="I92" s="347"/>
      <c r="J92" s="347"/>
      <c r="K92" s="347"/>
      <c r="L92" s="222">
        <v>0</v>
      </c>
      <c r="M92" s="222">
        <v>0</v>
      </c>
      <c r="N92" s="222">
        <v>0</v>
      </c>
      <c r="O92" s="222">
        <v>0</v>
      </c>
    </row>
    <row r="93" spans="1:15" ht="25.5" hidden="1" customHeight="1">
      <c r="A93" s="200" t="s">
        <v>371</v>
      </c>
      <c r="B93" s="201" t="s">
        <v>372</v>
      </c>
      <c r="C93" s="241" t="s">
        <v>373</v>
      </c>
      <c r="D93" s="350"/>
      <c r="E93" s="347"/>
      <c r="F93" s="347"/>
      <c r="G93" s="347"/>
      <c r="H93" s="347"/>
      <c r="I93" s="347"/>
      <c r="J93" s="347"/>
      <c r="K93" s="347"/>
      <c r="L93" s="222">
        <v>0</v>
      </c>
      <c r="M93" s="222">
        <v>0</v>
      </c>
      <c r="N93" s="222">
        <v>0</v>
      </c>
      <c r="O93" s="222">
        <v>0</v>
      </c>
    </row>
    <row r="94" spans="1:15" ht="25.5" hidden="1" customHeight="1">
      <c r="A94" s="200" t="s">
        <v>374</v>
      </c>
      <c r="B94" s="201" t="s">
        <v>375</v>
      </c>
      <c r="C94" s="241" t="s">
        <v>376</v>
      </c>
      <c r="D94" s="350"/>
      <c r="E94" s="358">
        <f>D94*1.036</f>
        <v>0</v>
      </c>
      <c r="F94" s="358">
        <f>E94*1.04</f>
        <v>0</v>
      </c>
      <c r="G94" s="359">
        <f>E94*1.052</f>
        <v>0</v>
      </c>
      <c r="H94" s="358">
        <f>F94*1.035</f>
        <v>0</v>
      </c>
      <c r="I94" s="359">
        <f>G94*1.048</f>
        <v>0</v>
      </c>
      <c r="J94" s="358">
        <f>D94*1.031</f>
        <v>0</v>
      </c>
      <c r="K94" s="359">
        <f>E94*1.039</f>
        <v>0</v>
      </c>
      <c r="L94" s="222">
        <v>0</v>
      </c>
      <c r="M94" s="222">
        <v>0</v>
      </c>
      <c r="N94" s="222">
        <v>0</v>
      </c>
      <c r="O94" s="222">
        <v>0</v>
      </c>
    </row>
    <row r="95" spans="1:15" ht="25.5">
      <c r="A95" s="200" t="s">
        <v>377</v>
      </c>
      <c r="B95" s="201" t="s">
        <v>378</v>
      </c>
      <c r="C95" s="241" t="s">
        <v>379</v>
      </c>
      <c r="D95" s="350">
        <v>34227.4</v>
      </c>
      <c r="E95" s="358">
        <v>34227.4</v>
      </c>
      <c r="F95" s="358">
        <v>34364.300000000003</v>
      </c>
      <c r="G95" s="360">
        <v>35596.5</v>
      </c>
      <c r="H95" s="360">
        <v>34845.4</v>
      </c>
      <c r="I95" s="360">
        <v>37020.300000000003</v>
      </c>
      <c r="J95" s="360">
        <v>36413.4</v>
      </c>
      <c r="K95" s="360">
        <v>38686.300000000003</v>
      </c>
      <c r="L95" s="222">
        <v>0</v>
      </c>
      <c r="M95" s="222">
        <v>0</v>
      </c>
      <c r="N95" s="222">
        <v>0</v>
      </c>
      <c r="O95" s="222">
        <v>0</v>
      </c>
    </row>
    <row r="96" spans="1:15" ht="25.5" hidden="1" customHeight="1">
      <c r="A96" s="200" t="s">
        <v>380</v>
      </c>
      <c r="B96" s="201" t="s">
        <v>381</v>
      </c>
      <c r="C96" s="241" t="s">
        <v>382</v>
      </c>
      <c r="D96" s="347"/>
      <c r="E96" s="358">
        <f>D96*1.036</f>
        <v>0</v>
      </c>
      <c r="F96" s="358">
        <f>E96*1.04</f>
        <v>0</v>
      </c>
      <c r="G96" s="359">
        <f>E96*1.052</f>
        <v>0</v>
      </c>
      <c r="H96" s="358">
        <f>F96*1.035</f>
        <v>0</v>
      </c>
      <c r="I96" s="359">
        <f>G96*1.048</f>
        <v>0</v>
      </c>
      <c r="J96" s="358">
        <f>D96*1.031</f>
        <v>0</v>
      </c>
      <c r="K96" s="359">
        <f>E96*1.039</f>
        <v>0</v>
      </c>
      <c r="L96" s="222">
        <v>0</v>
      </c>
      <c r="M96" s="222">
        <v>0</v>
      </c>
      <c r="N96" s="222">
        <v>0</v>
      </c>
      <c r="O96" s="222">
        <v>0</v>
      </c>
    </row>
    <row r="97" spans="1:15" ht="38.25" hidden="1" customHeight="1">
      <c r="A97" s="200" t="s">
        <v>383</v>
      </c>
      <c r="B97" s="201" t="s">
        <v>384</v>
      </c>
      <c r="C97" s="241" t="s">
        <v>385</v>
      </c>
      <c r="D97" s="347"/>
      <c r="E97" s="358">
        <f>D97*1.036</f>
        <v>0</v>
      </c>
      <c r="F97" s="358">
        <f>E97*1.04</f>
        <v>0</v>
      </c>
      <c r="G97" s="359">
        <f>E97*1.052</f>
        <v>0</v>
      </c>
      <c r="H97" s="358">
        <f>F97*1.035</f>
        <v>0</v>
      </c>
      <c r="I97" s="359">
        <f>G97*1.048</f>
        <v>0</v>
      </c>
      <c r="J97" s="358">
        <f>D97*1.031</f>
        <v>0</v>
      </c>
      <c r="K97" s="359">
        <f>E97*1.039</f>
        <v>0</v>
      </c>
      <c r="L97" s="222">
        <v>0</v>
      </c>
      <c r="M97" s="222">
        <v>0</v>
      </c>
      <c r="N97" s="222">
        <v>0</v>
      </c>
      <c r="O97" s="222">
        <v>0</v>
      </c>
    </row>
    <row r="98" spans="1:15" ht="25.5" hidden="1" customHeight="1">
      <c r="A98" s="200" t="s">
        <v>386</v>
      </c>
      <c r="B98" s="201" t="s">
        <v>387</v>
      </c>
      <c r="C98" s="241" t="s">
        <v>388</v>
      </c>
      <c r="D98" s="347"/>
      <c r="E98" s="347"/>
      <c r="F98" s="347"/>
      <c r="G98" s="347"/>
      <c r="H98" s="347"/>
      <c r="I98" s="347"/>
      <c r="J98" s="347"/>
      <c r="K98" s="347"/>
      <c r="L98" s="222">
        <v>0</v>
      </c>
      <c r="M98" s="222">
        <v>0</v>
      </c>
      <c r="N98" s="222">
        <v>0</v>
      </c>
      <c r="O98" s="222">
        <v>0</v>
      </c>
    </row>
    <row r="99" spans="1:15" ht="15" hidden="1" customHeight="1">
      <c r="A99" s="200" t="s">
        <v>389</v>
      </c>
      <c r="B99" s="201" t="s">
        <v>390</v>
      </c>
      <c r="C99" s="241" t="s">
        <v>391</v>
      </c>
      <c r="D99" s="347"/>
      <c r="E99" s="358">
        <f>D99*1.036</f>
        <v>0</v>
      </c>
      <c r="F99" s="358">
        <f>E99*1.04</f>
        <v>0</v>
      </c>
      <c r="G99" s="359">
        <f>E99*1.052</f>
        <v>0</v>
      </c>
      <c r="H99" s="358">
        <f>F99*1.035</f>
        <v>0</v>
      </c>
      <c r="I99" s="359">
        <f>G99*1.048</f>
        <v>0</v>
      </c>
      <c r="J99" s="358">
        <f>D99*1.031</f>
        <v>0</v>
      </c>
      <c r="K99" s="359">
        <f>E99*1.039</f>
        <v>0</v>
      </c>
      <c r="L99" s="222">
        <v>0</v>
      </c>
      <c r="M99" s="222">
        <v>0</v>
      </c>
      <c r="N99" s="222">
        <v>0</v>
      </c>
      <c r="O99" s="222">
        <v>0</v>
      </c>
    </row>
    <row r="100" spans="1:15" ht="25.5" hidden="1" customHeight="1">
      <c r="A100" s="200" t="s">
        <v>392</v>
      </c>
      <c r="B100" s="201" t="s">
        <v>393</v>
      </c>
      <c r="C100" s="241" t="s">
        <v>394</v>
      </c>
      <c r="D100" s="347"/>
      <c r="E100" s="358">
        <f>D100*1.036</f>
        <v>0</v>
      </c>
      <c r="F100" s="358">
        <f>E100*1.04</f>
        <v>0</v>
      </c>
      <c r="G100" s="359">
        <f>E100*1.052</f>
        <v>0</v>
      </c>
      <c r="H100" s="358">
        <f>F100*1.035</f>
        <v>0</v>
      </c>
      <c r="I100" s="359">
        <f>G100*1.048</f>
        <v>0</v>
      </c>
      <c r="J100" s="358">
        <f>D100*1.031</f>
        <v>0</v>
      </c>
      <c r="K100" s="359">
        <f>E100*1.039</f>
        <v>0</v>
      </c>
      <c r="L100" s="222">
        <v>0</v>
      </c>
      <c r="M100" s="222">
        <v>0</v>
      </c>
      <c r="N100" s="222">
        <v>0</v>
      </c>
      <c r="O100" s="222">
        <v>0</v>
      </c>
    </row>
    <row r="101" spans="1:15" s="204" customFormat="1" ht="13.5">
      <c r="A101" s="202" t="s">
        <v>196</v>
      </c>
      <c r="B101" s="203" t="s">
        <v>395</v>
      </c>
      <c r="C101" s="247" t="s">
        <v>396</v>
      </c>
      <c r="D101" s="334">
        <f>D102+D106</f>
        <v>154461.53</v>
      </c>
      <c r="E101" s="334">
        <f t="shared" ref="E101:K101" si="11">E102+E106</f>
        <v>162377.82999999999</v>
      </c>
      <c r="F101" s="334">
        <f t="shared" si="11"/>
        <v>164325.4</v>
      </c>
      <c r="G101" s="334">
        <f t="shared" si="11"/>
        <v>164325.4</v>
      </c>
      <c r="H101" s="334">
        <f t="shared" si="11"/>
        <v>166325.4</v>
      </c>
      <c r="I101" s="334">
        <f t="shared" si="11"/>
        <v>166325.4</v>
      </c>
      <c r="J101" s="334">
        <f t="shared" si="11"/>
        <v>168325.4</v>
      </c>
      <c r="K101" s="334">
        <f t="shared" si="11"/>
        <v>168325.4</v>
      </c>
      <c r="L101" s="222">
        <v>0</v>
      </c>
      <c r="M101" s="222">
        <v>0</v>
      </c>
      <c r="N101" s="222">
        <v>0</v>
      </c>
      <c r="O101" s="222">
        <v>0</v>
      </c>
    </row>
    <row r="102" spans="1:15" s="204" customFormat="1" ht="13.5">
      <c r="A102" s="203" t="s">
        <v>397</v>
      </c>
      <c r="B102" s="205" t="s">
        <v>398</v>
      </c>
      <c r="C102" s="253" t="s">
        <v>399</v>
      </c>
      <c r="D102" s="334">
        <f>D103+D105</f>
        <v>91665.73</v>
      </c>
      <c r="E102" s="334">
        <f t="shared" ref="E102:K102" si="12">E103+E105</f>
        <v>95325.4</v>
      </c>
      <c r="F102" s="334">
        <f t="shared" si="12"/>
        <v>95325.4</v>
      </c>
      <c r="G102" s="334">
        <f t="shared" si="12"/>
        <v>95325.4</v>
      </c>
      <c r="H102" s="334">
        <f t="shared" si="12"/>
        <v>95325.4</v>
      </c>
      <c r="I102" s="334">
        <f t="shared" si="12"/>
        <v>95325.4</v>
      </c>
      <c r="J102" s="334">
        <f t="shared" si="12"/>
        <v>95325.4</v>
      </c>
      <c r="K102" s="334">
        <f t="shared" si="12"/>
        <v>95325.4</v>
      </c>
      <c r="L102" s="222">
        <v>0</v>
      </c>
      <c r="M102" s="222">
        <v>0</v>
      </c>
      <c r="N102" s="222">
        <v>0</v>
      </c>
      <c r="O102" s="222">
        <v>0</v>
      </c>
    </row>
    <row r="103" spans="1:15" s="184" customFormat="1" ht="12.75">
      <c r="A103" s="206" t="s">
        <v>400</v>
      </c>
      <c r="B103" s="206" t="s">
        <v>401</v>
      </c>
      <c r="C103" s="254" t="s">
        <v>402</v>
      </c>
      <c r="D103" s="350">
        <v>34568.03</v>
      </c>
      <c r="E103" s="350">
        <v>36362.199999999997</v>
      </c>
      <c r="F103" s="350">
        <v>36362.199999999997</v>
      </c>
      <c r="G103" s="350">
        <v>36362.199999999997</v>
      </c>
      <c r="H103" s="350">
        <v>36362.199999999997</v>
      </c>
      <c r="I103" s="350">
        <v>36362.199999999997</v>
      </c>
      <c r="J103" s="350">
        <v>36362.199999999997</v>
      </c>
      <c r="K103" s="350">
        <v>36362.199999999997</v>
      </c>
      <c r="L103" s="222">
        <v>0</v>
      </c>
      <c r="M103" s="222">
        <v>0</v>
      </c>
      <c r="N103" s="222">
        <v>0</v>
      </c>
      <c r="O103" s="222">
        <v>0</v>
      </c>
    </row>
    <row r="104" spans="1:15" ht="15" hidden="1" customHeight="1">
      <c r="A104" s="206" t="s">
        <v>403</v>
      </c>
      <c r="B104" s="206" t="s">
        <v>404</v>
      </c>
      <c r="C104" s="254" t="s">
        <v>405</v>
      </c>
      <c r="D104" s="341"/>
      <c r="E104" s="350">
        <f>D104*1.0543</f>
        <v>0</v>
      </c>
      <c r="F104" s="350">
        <f>E104*1.111</f>
        <v>0</v>
      </c>
      <c r="G104" s="350">
        <f>E104*1.115</f>
        <v>0</v>
      </c>
      <c r="H104" s="350">
        <f>F104*1.1004</f>
        <v>0</v>
      </c>
      <c r="I104" s="350">
        <f>G104*1.105</f>
        <v>0</v>
      </c>
      <c r="J104" s="350">
        <f>D104*1.0778</f>
        <v>0</v>
      </c>
      <c r="K104" s="350">
        <f>E104*1.083</f>
        <v>0</v>
      </c>
      <c r="L104" s="222">
        <v>0</v>
      </c>
      <c r="M104" s="222">
        <v>0</v>
      </c>
      <c r="N104" s="222">
        <v>0</v>
      </c>
      <c r="O104" s="222">
        <v>0</v>
      </c>
    </row>
    <row r="105" spans="1:15">
      <c r="A105" s="206" t="s">
        <v>406</v>
      </c>
      <c r="B105" s="206" t="s">
        <v>407</v>
      </c>
      <c r="C105" s="254" t="s">
        <v>408</v>
      </c>
      <c r="D105" s="350">
        <v>57097.7</v>
      </c>
      <c r="E105" s="350">
        <v>58963.199999999997</v>
      </c>
      <c r="F105" s="350">
        <v>58963.199999999997</v>
      </c>
      <c r="G105" s="350">
        <v>58963.199999999997</v>
      </c>
      <c r="H105" s="350">
        <v>58963.199999999997</v>
      </c>
      <c r="I105" s="350">
        <v>58963.199999999997</v>
      </c>
      <c r="J105" s="350">
        <v>58963.199999999997</v>
      </c>
      <c r="K105" s="350">
        <v>58963.199999999997</v>
      </c>
      <c r="L105" s="222">
        <v>0</v>
      </c>
      <c r="M105" s="222">
        <v>0</v>
      </c>
      <c r="N105" s="222">
        <v>0</v>
      </c>
      <c r="O105" s="222">
        <v>0</v>
      </c>
    </row>
    <row r="106" spans="1:15" s="204" customFormat="1" ht="25.5">
      <c r="A106" s="203" t="s">
        <v>409</v>
      </c>
      <c r="B106" s="205" t="s">
        <v>410</v>
      </c>
      <c r="C106" s="253" t="s">
        <v>411</v>
      </c>
      <c r="D106" s="367">
        <f>D107</f>
        <v>62795.8</v>
      </c>
      <c r="E106" s="367">
        <f t="shared" ref="E106:K106" si="13">E107</f>
        <v>67052.429999999993</v>
      </c>
      <c r="F106" s="367">
        <f t="shared" si="13"/>
        <v>69000</v>
      </c>
      <c r="G106" s="367">
        <f t="shared" si="13"/>
        <v>69000</v>
      </c>
      <c r="H106" s="367">
        <f t="shared" si="13"/>
        <v>71000</v>
      </c>
      <c r="I106" s="367">
        <f t="shared" si="13"/>
        <v>71000</v>
      </c>
      <c r="J106" s="367">
        <f t="shared" si="13"/>
        <v>73000</v>
      </c>
      <c r="K106" s="367">
        <f t="shared" si="13"/>
        <v>73000</v>
      </c>
      <c r="L106" s="222">
        <v>0</v>
      </c>
      <c r="M106" s="222">
        <v>0</v>
      </c>
      <c r="N106" s="222">
        <v>0</v>
      </c>
      <c r="O106" s="222">
        <v>0</v>
      </c>
    </row>
    <row r="107" spans="1:15" s="184" customFormat="1" ht="12.75">
      <c r="A107" s="206" t="s">
        <v>412</v>
      </c>
      <c r="B107" s="206" t="s">
        <v>413</v>
      </c>
      <c r="C107" s="254" t="s">
        <v>414</v>
      </c>
      <c r="D107" s="353">
        <v>62795.8</v>
      </c>
      <c r="E107" s="353">
        <v>67052.429999999993</v>
      </c>
      <c r="F107" s="353">
        <v>69000</v>
      </c>
      <c r="G107" s="353">
        <v>69000</v>
      </c>
      <c r="H107" s="353">
        <v>71000</v>
      </c>
      <c r="I107" s="353">
        <v>71000</v>
      </c>
      <c r="J107" s="353">
        <v>73000</v>
      </c>
      <c r="K107" s="353">
        <v>73000</v>
      </c>
      <c r="L107" s="222">
        <v>0</v>
      </c>
      <c r="M107" s="222">
        <v>0</v>
      </c>
      <c r="N107" s="222">
        <v>0</v>
      </c>
      <c r="O107" s="222">
        <v>0</v>
      </c>
    </row>
    <row r="108" spans="1:15" s="204" customFormat="1" ht="25.5" hidden="1" customHeight="1">
      <c r="A108" s="205" t="s">
        <v>415</v>
      </c>
      <c r="B108" s="205" t="s">
        <v>416</v>
      </c>
      <c r="C108" s="248" t="s">
        <v>417</v>
      </c>
      <c r="D108" s="367" t="e">
        <f>+'[1]8 (4)'!D108/'[1]3-1 (4)'!D108/12*1000</f>
        <v>#DIV/0!</v>
      </c>
      <c r="E108" s="367" t="e">
        <f>+'[1]8 (4)'!E108/'[1]3-1 (4)'!E108/12*1000</f>
        <v>#DIV/0!</v>
      </c>
      <c r="F108" s="367" t="e">
        <f>+'[1]8 (4)'!F108/'[1]3-1 (4)'!F108/12*1000</f>
        <v>#DIV/0!</v>
      </c>
      <c r="G108" s="367" t="e">
        <f>+'[1]8 (4)'!G108/'[1]3-1 (4)'!G108/12*1000</f>
        <v>#DIV/0!</v>
      </c>
      <c r="H108" s="367" t="e">
        <f>+'[1]8 (4)'!H108/'[1]3-1 (4)'!H108/12*1000</f>
        <v>#DIV/0!</v>
      </c>
      <c r="I108" s="367" t="e">
        <f>+'[1]8 (4)'!I108/'[1]3-1 (4)'!I108/12*1000</f>
        <v>#DIV/0!</v>
      </c>
      <c r="J108" s="367" t="e">
        <f>+'[1]8 (4)'!F108/'[1]3-1 (4)'!F108/12*1000</f>
        <v>#DIV/0!</v>
      </c>
      <c r="K108" s="367" t="e">
        <f>+'[1]8 (4)'!G108/'[1]3-1 (4)'!G108/12*1000</f>
        <v>#DIV/0!</v>
      </c>
      <c r="L108" s="222">
        <v>0</v>
      </c>
      <c r="M108" s="222">
        <v>0</v>
      </c>
      <c r="N108" s="222">
        <v>0</v>
      </c>
      <c r="O108" s="222">
        <v>0</v>
      </c>
    </row>
    <row r="109" spans="1:15" ht="15" hidden="1" customHeight="1">
      <c r="A109" s="206" t="s">
        <v>418</v>
      </c>
      <c r="B109" s="206" t="s">
        <v>419</v>
      </c>
      <c r="C109" s="249" t="s">
        <v>420</v>
      </c>
      <c r="D109" s="341"/>
      <c r="E109" s="350">
        <f>D109*1.0543</f>
        <v>0</v>
      </c>
      <c r="F109" s="350">
        <f>E109*1.111</f>
        <v>0</v>
      </c>
      <c r="G109" s="350">
        <f>E109*1.115</f>
        <v>0</v>
      </c>
      <c r="H109" s="350">
        <f>F109*1.1004</f>
        <v>0</v>
      </c>
      <c r="I109" s="350">
        <f>G109*1.105</f>
        <v>0</v>
      </c>
      <c r="J109" s="350">
        <f>D109*1.0778</f>
        <v>0</v>
      </c>
      <c r="K109" s="350">
        <f>E109*1.09</f>
        <v>0</v>
      </c>
      <c r="L109" s="222">
        <v>0</v>
      </c>
      <c r="M109" s="222">
        <v>0</v>
      </c>
      <c r="N109" s="222">
        <v>0</v>
      </c>
      <c r="O109" s="222">
        <v>0</v>
      </c>
    </row>
    <row r="110" spans="1:15" ht="15" hidden="1" customHeight="1">
      <c r="A110" s="206" t="s">
        <v>421</v>
      </c>
      <c r="B110" s="206" t="s">
        <v>422</v>
      </c>
      <c r="C110" s="249" t="s">
        <v>423</v>
      </c>
      <c r="D110" s="341"/>
      <c r="E110" s="350">
        <f>D110*1.0543</f>
        <v>0</v>
      </c>
      <c r="F110" s="350">
        <f>E110*1.111</f>
        <v>0</v>
      </c>
      <c r="G110" s="350">
        <f>E110*1.115</f>
        <v>0</v>
      </c>
      <c r="H110" s="350">
        <f>F110*1.1004</f>
        <v>0</v>
      </c>
      <c r="I110" s="350">
        <f>G110*1.105</f>
        <v>0</v>
      </c>
      <c r="J110" s="350">
        <f>D110*1.0778</f>
        <v>0</v>
      </c>
      <c r="K110" s="350">
        <f>E110*1.09</f>
        <v>0</v>
      </c>
      <c r="L110" s="222">
        <v>0</v>
      </c>
      <c r="M110" s="222">
        <v>0</v>
      </c>
      <c r="N110" s="222">
        <v>0</v>
      </c>
      <c r="O110" s="222">
        <v>0</v>
      </c>
    </row>
    <row r="111" spans="1:15" ht="15" hidden="1" customHeight="1">
      <c r="A111" s="201" t="s">
        <v>424</v>
      </c>
      <c r="B111" s="206" t="s">
        <v>425</v>
      </c>
      <c r="C111" s="249" t="s">
        <v>426</v>
      </c>
      <c r="D111" s="367" t="e">
        <f>+'[1]8 (4)'!D111/'[1]3-1 (4)'!D111/12*1000</f>
        <v>#DIV/0!</v>
      </c>
      <c r="E111" s="367" t="e">
        <f>+'[1]8 (4)'!E111/'[1]3-1 (4)'!E111/12*1000</f>
        <v>#DIV/0!</v>
      </c>
      <c r="F111" s="367" t="e">
        <f>+'[1]8 (4)'!F111/'[1]3-1 (4)'!F111/12*1000</f>
        <v>#DIV/0!</v>
      </c>
      <c r="G111" s="367" t="e">
        <f>+'[1]8 (4)'!G111/'[1]3-1 (4)'!G111/12*1000</f>
        <v>#DIV/0!</v>
      </c>
      <c r="H111" s="367" t="e">
        <f>+'[1]8 (4)'!H111/'[1]3-1 (4)'!H111/12*1000</f>
        <v>#DIV/0!</v>
      </c>
      <c r="I111" s="367" t="e">
        <f>+'[1]8 (4)'!I111/'[1]3-1 (4)'!I111/12*1000</f>
        <v>#DIV/0!</v>
      </c>
      <c r="J111" s="367" t="e">
        <f>+'[1]8 (4)'!F111/'[1]3-1 (4)'!F111/12*1000</f>
        <v>#DIV/0!</v>
      </c>
      <c r="K111" s="367" t="e">
        <f>+'[1]8 (4)'!G111/'[1]3-1 (4)'!G111/12*1000</f>
        <v>#DIV/0!</v>
      </c>
      <c r="L111" s="222">
        <v>0</v>
      </c>
      <c r="M111" s="222">
        <v>0</v>
      </c>
      <c r="N111" s="222">
        <v>0</v>
      </c>
      <c r="O111" s="222">
        <v>0</v>
      </c>
    </row>
    <row r="112" spans="1:15" ht="38.25" hidden="1" customHeight="1">
      <c r="A112" s="368" t="s">
        <v>427</v>
      </c>
      <c r="B112" s="368" t="s">
        <v>428</v>
      </c>
      <c r="C112" s="369" t="s">
        <v>429</v>
      </c>
      <c r="D112" s="341"/>
      <c r="E112" s="350">
        <f>D112*1.0543</f>
        <v>0</v>
      </c>
      <c r="F112" s="350">
        <f>E112*1.111</f>
        <v>0</v>
      </c>
      <c r="G112" s="350">
        <f>E112*1.115</f>
        <v>0</v>
      </c>
      <c r="H112" s="350">
        <f>F112*1.1004</f>
        <v>0</v>
      </c>
      <c r="I112" s="350">
        <f>G112*1.105</f>
        <v>0</v>
      </c>
      <c r="J112" s="350">
        <f>D112*1.0778</f>
        <v>0</v>
      </c>
      <c r="K112" s="350">
        <f>E112*1.09</f>
        <v>0</v>
      </c>
      <c r="L112" s="222">
        <v>0</v>
      </c>
      <c r="M112" s="222">
        <v>0</v>
      </c>
      <c r="N112" s="222">
        <v>0</v>
      </c>
      <c r="O112" s="222">
        <v>0</v>
      </c>
    </row>
    <row r="113" spans="1:15" ht="51" hidden="1" customHeight="1">
      <c r="A113" s="368" t="s">
        <v>430</v>
      </c>
      <c r="B113" s="368" t="s">
        <v>431</v>
      </c>
      <c r="C113" s="369" t="s">
        <v>432</v>
      </c>
      <c r="D113" s="341"/>
      <c r="E113" s="350">
        <f>D113*1.0543</f>
        <v>0</v>
      </c>
      <c r="F113" s="350">
        <f>E113*1.111</f>
        <v>0</v>
      </c>
      <c r="G113" s="350">
        <f>E113*1.115</f>
        <v>0</v>
      </c>
      <c r="H113" s="350">
        <f>F113*1.1004</f>
        <v>0</v>
      </c>
      <c r="I113" s="350">
        <f>G113*1.105</f>
        <v>0</v>
      </c>
      <c r="J113" s="350">
        <f>D113*1.0778</f>
        <v>0</v>
      </c>
      <c r="K113" s="350">
        <f>E113*1.09</f>
        <v>0</v>
      </c>
      <c r="L113" s="222">
        <v>0</v>
      </c>
      <c r="M113" s="222">
        <v>0</v>
      </c>
      <c r="N113" s="222">
        <v>0</v>
      </c>
      <c r="O113" s="222">
        <v>0</v>
      </c>
    </row>
    <row r="114" spans="1:15" ht="25.5" hidden="1" customHeight="1">
      <c r="A114" s="368" t="s">
        <v>433</v>
      </c>
      <c r="B114" s="368" t="s">
        <v>434</v>
      </c>
      <c r="C114" s="369" t="s">
        <v>435</v>
      </c>
      <c r="D114" s="341"/>
      <c r="E114" s="350">
        <f>D114*1.0543</f>
        <v>0</v>
      </c>
      <c r="F114" s="350">
        <f>E114*1.0543</f>
        <v>0</v>
      </c>
      <c r="G114" s="350">
        <f>E114*1.0543</f>
        <v>0</v>
      </c>
      <c r="H114" s="350">
        <f>F114*1.0543</f>
        <v>0</v>
      </c>
      <c r="I114" s="350">
        <f>G114*1.0543</f>
        <v>0</v>
      </c>
      <c r="J114" s="350">
        <f t="shared" ref="J114:K114" si="14">D114*1.0543</f>
        <v>0</v>
      </c>
      <c r="K114" s="350">
        <f t="shared" si="14"/>
        <v>0</v>
      </c>
      <c r="L114" s="222">
        <v>0</v>
      </c>
      <c r="M114" s="222">
        <v>0</v>
      </c>
      <c r="N114" s="222">
        <v>0</v>
      </c>
      <c r="O114" s="222">
        <v>0</v>
      </c>
    </row>
    <row r="115" spans="1:15">
      <c r="A115" s="200" t="s">
        <v>436</v>
      </c>
      <c r="B115" s="201" t="s">
        <v>437</v>
      </c>
      <c r="C115" s="247" t="s">
        <v>438</v>
      </c>
      <c r="D115" s="367">
        <f>D116+D118</f>
        <v>57308.4</v>
      </c>
      <c r="E115" s="367">
        <f t="shared" ref="E115:K115" si="15">E116+E118</f>
        <v>60267.6</v>
      </c>
      <c r="F115" s="367">
        <f t="shared" si="15"/>
        <v>89036.7</v>
      </c>
      <c r="G115" s="367">
        <f t="shared" si="15"/>
        <v>89431.7</v>
      </c>
      <c r="H115" s="367">
        <f t="shared" si="15"/>
        <v>91726.6</v>
      </c>
      <c r="I115" s="367">
        <f t="shared" si="15"/>
        <v>92638.5</v>
      </c>
      <c r="J115" s="367">
        <f t="shared" si="15"/>
        <v>94317.9</v>
      </c>
      <c r="K115" s="367">
        <f t="shared" si="15"/>
        <v>95370.8</v>
      </c>
      <c r="L115" s="222">
        <v>0</v>
      </c>
      <c r="M115" s="222">
        <v>0</v>
      </c>
      <c r="N115" s="222">
        <v>0</v>
      </c>
      <c r="O115" s="222">
        <v>0</v>
      </c>
    </row>
    <row r="116" spans="1:15">
      <c r="A116" s="200" t="s">
        <v>439</v>
      </c>
      <c r="B116" s="201" t="s">
        <v>440</v>
      </c>
      <c r="C116" s="241" t="s">
        <v>441</v>
      </c>
      <c r="D116" s="350">
        <v>36533.4</v>
      </c>
      <c r="E116" s="350">
        <v>39492.6</v>
      </c>
      <c r="F116" s="350">
        <v>54894.7</v>
      </c>
      <c r="G116" s="350">
        <v>55289.7</v>
      </c>
      <c r="H116" s="350">
        <v>57584.6</v>
      </c>
      <c r="I116" s="350">
        <v>58496.5</v>
      </c>
      <c r="J116" s="350">
        <v>60175.9</v>
      </c>
      <c r="K116" s="350">
        <v>61228.800000000003</v>
      </c>
      <c r="L116" s="222">
        <v>0</v>
      </c>
      <c r="M116" s="222">
        <v>0</v>
      </c>
      <c r="N116" s="222">
        <v>0</v>
      </c>
      <c r="O116" s="222">
        <v>0</v>
      </c>
    </row>
    <row r="117" spans="1:15" ht="15" hidden="1" customHeight="1">
      <c r="A117" s="200" t="s">
        <v>442</v>
      </c>
      <c r="B117" s="201" t="s">
        <v>443</v>
      </c>
      <c r="C117" s="241" t="s">
        <v>444</v>
      </c>
      <c r="D117" s="370"/>
      <c r="E117" s="350"/>
      <c r="F117" s="350"/>
      <c r="G117" s="350"/>
      <c r="H117" s="350"/>
      <c r="I117" s="350"/>
      <c r="J117" s="350"/>
      <c r="K117" s="350"/>
      <c r="L117" s="222">
        <v>0</v>
      </c>
      <c r="M117" s="222">
        <v>0</v>
      </c>
      <c r="N117" s="222">
        <v>0</v>
      </c>
      <c r="O117" s="222">
        <v>0</v>
      </c>
    </row>
    <row r="118" spans="1:15">
      <c r="A118" s="200" t="s">
        <v>445</v>
      </c>
      <c r="B118" s="201" t="s">
        <v>446</v>
      </c>
      <c r="C118" s="241" t="s">
        <v>447</v>
      </c>
      <c r="D118" s="350">
        <v>20775</v>
      </c>
      <c r="E118" s="350">
        <v>20775</v>
      </c>
      <c r="F118" s="350">
        <v>34142</v>
      </c>
      <c r="G118" s="350">
        <v>34142</v>
      </c>
      <c r="H118" s="350">
        <v>34142</v>
      </c>
      <c r="I118" s="350">
        <v>34142</v>
      </c>
      <c r="J118" s="350">
        <v>34142</v>
      </c>
      <c r="K118" s="350">
        <v>34142</v>
      </c>
      <c r="L118" s="222">
        <v>0</v>
      </c>
      <c r="M118" s="222">
        <v>0</v>
      </c>
      <c r="N118" s="222">
        <v>0</v>
      </c>
      <c r="O118" s="222">
        <v>0</v>
      </c>
    </row>
    <row r="119" spans="1:15" s="204" customFormat="1" ht="25.5">
      <c r="A119" s="202" t="s">
        <v>448</v>
      </c>
      <c r="B119" s="203" t="s">
        <v>449</v>
      </c>
      <c r="C119" s="247" t="s">
        <v>450</v>
      </c>
      <c r="D119" s="367">
        <f>D120+D122</f>
        <v>137039.84000000003</v>
      </c>
      <c r="E119" s="367">
        <f t="shared" ref="E119:K119" si="16">E120+E122</f>
        <v>144653.62</v>
      </c>
      <c r="F119" s="367">
        <f t="shared" si="16"/>
        <v>147270.09</v>
      </c>
      <c r="G119" s="367">
        <f t="shared" si="16"/>
        <v>147270.09</v>
      </c>
      <c r="H119" s="367">
        <f t="shared" si="16"/>
        <v>150071.39000000001</v>
      </c>
      <c r="I119" s="367">
        <f t="shared" si="16"/>
        <v>150071.39000000001</v>
      </c>
      <c r="J119" s="367">
        <f t="shared" si="16"/>
        <v>153058.69</v>
      </c>
      <c r="K119" s="367">
        <f t="shared" si="16"/>
        <v>153058.69</v>
      </c>
      <c r="L119" s="222">
        <v>0</v>
      </c>
      <c r="M119" s="222">
        <v>0</v>
      </c>
      <c r="N119" s="222">
        <v>0</v>
      </c>
      <c r="O119" s="222">
        <v>0</v>
      </c>
    </row>
    <row r="120" spans="1:15" ht="25.5">
      <c r="A120" s="200" t="s">
        <v>451</v>
      </c>
      <c r="B120" s="201" t="s">
        <v>452</v>
      </c>
      <c r="C120" s="241" t="s">
        <v>453</v>
      </c>
      <c r="D120" s="350">
        <v>61742.3</v>
      </c>
      <c r="E120" s="353">
        <v>65508.6</v>
      </c>
      <c r="F120" s="353">
        <v>68325.5</v>
      </c>
      <c r="G120" s="354">
        <v>68325.5</v>
      </c>
      <c r="H120" s="354">
        <v>71126.8</v>
      </c>
      <c r="I120" s="354">
        <v>71126.8</v>
      </c>
      <c r="J120" s="354">
        <v>74114.100000000006</v>
      </c>
      <c r="K120" s="354">
        <v>74114.100000000006</v>
      </c>
      <c r="L120" s="222">
        <v>0</v>
      </c>
      <c r="M120" s="222">
        <v>0</v>
      </c>
      <c r="N120" s="222">
        <v>0</v>
      </c>
      <c r="O120" s="222">
        <v>0</v>
      </c>
    </row>
    <row r="121" spans="1:15" ht="15" hidden="1" customHeight="1">
      <c r="A121" s="200" t="s">
        <v>454</v>
      </c>
      <c r="B121" s="201" t="s">
        <v>455</v>
      </c>
      <c r="C121" s="241" t="s">
        <v>456</v>
      </c>
      <c r="D121" s="350"/>
      <c r="E121" s="353"/>
      <c r="F121" s="353"/>
      <c r="G121" s="371"/>
      <c r="H121" s="353"/>
      <c r="I121" s="371"/>
      <c r="J121" s="353"/>
      <c r="K121" s="371"/>
      <c r="L121" s="222">
        <v>0</v>
      </c>
      <c r="M121" s="222">
        <v>0</v>
      </c>
      <c r="N121" s="222">
        <v>0</v>
      </c>
      <c r="O121" s="222">
        <v>0</v>
      </c>
    </row>
    <row r="122" spans="1:15" s="204" customFormat="1" ht="25.5">
      <c r="A122" s="207" t="s">
        <v>457</v>
      </c>
      <c r="B122" s="208" t="s">
        <v>458</v>
      </c>
      <c r="C122" s="250" t="s">
        <v>459</v>
      </c>
      <c r="D122" s="367">
        <f>D132+D136</f>
        <v>75297.540000000008</v>
      </c>
      <c r="E122" s="367">
        <f t="shared" ref="E122:K122" si="17">E132+E136</f>
        <v>79145.01999999999</v>
      </c>
      <c r="F122" s="367">
        <f t="shared" si="17"/>
        <v>78944.59</v>
      </c>
      <c r="G122" s="367">
        <f t="shared" si="17"/>
        <v>78944.59</v>
      </c>
      <c r="H122" s="367">
        <f t="shared" si="17"/>
        <v>78944.59</v>
      </c>
      <c r="I122" s="367">
        <f t="shared" si="17"/>
        <v>78944.59</v>
      </c>
      <c r="J122" s="367">
        <f t="shared" si="17"/>
        <v>78944.59</v>
      </c>
      <c r="K122" s="367">
        <f t="shared" si="17"/>
        <v>78944.59</v>
      </c>
      <c r="L122" s="222">
        <v>0</v>
      </c>
      <c r="M122" s="222">
        <v>0</v>
      </c>
      <c r="N122" s="222">
        <v>0</v>
      </c>
      <c r="O122" s="222">
        <v>0</v>
      </c>
    </row>
    <row r="123" spans="1:15" ht="25.5" hidden="1" customHeight="1">
      <c r="A123" s="209" t="s">
        <v>460</v>
      </c>
      <c r="B123" s="201" t="s">
        <v>461</v>
      </c>
      <c r="C123" s="251" t="s">
        <v>462</v>
      </c>
      <c r="D123" s="350"/>
      <c r="E123" s="350"/>
      <c r="F123" s="350"/>
      <c r="G123" s="350"/>
      <c r="H123" s="350"/>
      <c r="I123" s="350"/>
      <c r="J123" s="350"/>
      <c r="K123" s="350"/>
      <c r="L123" s="222">
        <v>0</v>
      </c>
      <c r="M123" s="222">
        <v>0</v>
      </c>
      <c r="N123" s="222">
        <v>0</v>
      </c>
      <c r="O123" s="222">
        <v>0</v>
      </c>
    </row>
    <row r="124" spans="1:15" ht="25.5" hidden="1" customHeight="1">
      <c r="A124" s="209" t="s">
        <v>463</v>
      </c>
      <c r="B124" s="201" t="s">
        <v>464</v>
      </c>
      <c r="C124" s="251" t="s">
        <v>465</v>
      </c>
      <c r="D124" s="350"/>
      <c r="E124" s="350"/>
      <c r="F124" s="350"/>
      <c r="G124" s="350"/>
      <c r="H124" s="350"/>
      <c r="I124" s="350"/>
      <c r="J124" s="350"/>
      <c r="K124" s="350"/>
      <c r="L124" s="222">
        <v>0</v>
      </c>
      <c r="M124" s="222">
        <v>0</v>
      </c>
      <c r="N124" s="222">
        <v>0</v>
      </c>
      <c r="O124" s="222">
        <v>0</v>
      </c>
    </row>
    <row r="125" spans="1:15" ht="25.5" hidden="1" customHeight="1">
      <c r="A125" s="209" t="s">
        <v>466</v>
      </c>
      <c r="B125" s="201" t="s">
        <v>467</v>
      </c>
      <c r="C125" s="251" t="s">
        <v>468</v>
      </c>
      <c r="D125" s="350"/>
      <c r="E125" s="350"/>
      <c r="F125" s="350"/>
      <c r="G125" s="350"/>
      <c r="H125" s="350"/>
      <c r="I125" s="350"/>
      <c r="J125" s="350"/>
      <c r="K125" s="350"/>
      <c r="L125" s="222">
        <v>0</v>
      </c>
      <c r="M125" s="222">
        <v>0</v>
      </c>
      <c r="N125" s="222">
        <v>0</v>
      </c>
      <c r="O125" s="222">
        <v>0</v>
      </c>
    </row>
    <row r="126" spans="1:15" ht="15" hidden="1" customHeight="1">
      <c r="A126" s="372" t="s">
        <v>469</v>
      </c>
      <c r="B126" s="372" t="s">
        <v>470</v>
      </c>
      <c r="C126" s="373" t="s">
        <v>471</v>
      </c>
      <c r="D126" s="350"/>
      <c r="E126" s="350"/>
      <c r="F126" s="350"/>
      <c r="G126" s="350"/>
      <c r="H126" s="350"/>
      <c r="I126" s="350"/>
      <c r="J126" s="350"/>
      <c r="K126" s="350"/>
      <c r="L126" s="222">
        <v>0</v>
      </c>
      <c r="M126" s="222">
        <v>0</v>
      </c>
      <c r="N126" s="222">
        <v>0</v>
      </c>
      <c r="O126" s="222">
        <v>0</v>
      </c>
    </row>
    <row r="127" spans="1:15" ht="15" hidden="1" customHeight="1">
      <c r="A127" s="372" t="s">
        <v>472</v>
      </c>
      <c r="B127" s="372" t="s">
        <v>473</v>
      </c>
      <c r="C127" s="373" t="s">
        <v>474</v>
      </c>
      <c r="D127" s="350"/>
      <c r="E127" s="350"/>
      <c r="F127" s="350"/>
      <c r="G127" s="350"/>
      <c r="H127" s="350"/>
      <c r="I127" s="350"/>
      <c r="J127" s="350"/>
      <c r="K127" s="350"/>
      <c r="L127" s="222">
        <v>0</v>
      </c>
      <c r="M127" s="222">
        <v>0</v>
      </c>
      <c r="N127" s="222">
        <v>0</v>
      </c>
      <c r="O127" s="222">
        <v>0</v>
      </c>
    </row>
    <row r="128" spans="1:15" ht="15" hidden="1" customHeight="1">
      <c r="A128" s="372" t="s">
        <v>475</v>
      </c>
      <c r="B128" s="372" t="s">
        <v>476</v>
      </c>
      <c r="C128" s="373" t="s">
        <v>477</v>
      </c>
      <c r="D128" s="350"/>
      <c r="E128" s="350"/>
      <c r="F128" s="350"/>
      <c r="G128" s="350"/>
      <c r="H128" s="350"/>
      <c r="I128" s="350"/>
      <c r="J128" s="350"/>
      <c r="K128" s="350"/>
      <c r="L128" s="222">
        <v>0</v>
      </c>
      <c r="M128" s="222">
        <v>0</v>
      </c>
      <c r="N128" s="222">
        <v>0</v>
      </c>
      <c r="O128" s="222">
        <v>0</v>
      </c>
    </row>
    <row r="129" spans="1:15" ht="15" hidden="1" customHeight="1">
      <c r="A129" s="372" t="s">
        <v>478</v>
      </c>
      <c r="B129" s="372" t="s">
        <v>479</v>
      </c>
      <c r="C129" s="373" t="s">
        <v>480</v>
      </c>
      <c r="D129" s="350"/>
      <c r="E129" s="350"/>
      <c r="F129" s="350"/>
      <c r="G129" s="350"/>
      <c r="H129" s="350"/>
      <c r="I129" s="350"/>
      <c r="J129" s="350"/>
      <c r="K129" s="350"/>
      <c r="L129" s="222">
        <v>0</v>
      </c>
      <c r="M129" s="222">
        <v>0</v>
      </c>
      <c r="N129" s="222">
        <v>0</v>
      </c>
      <c r="O129" s="222">
        <v>0</v>
      </c>
    </row>
    <row r="130" spans="1:15" ht="15" hidden="1" customHeight="1">
      <c r="A130" s="372" t="s">
        <v>481</v>
      </c>
      <c r="B130" s="372" t="s">
        <v>482</v>
      </c>
      <c r="C130" s="373" t="s">
        <v>483</v>
      </c>
      <c r="D130" s="350"/>
      <c r="E130" s="350"/>
      <c r="F130" s="350"/>
      <c r="G130" s="350"/>
      <c r="H130" s="350"/>
      <c r="I130" s="350"/>
      <c r="J130" s="350"/>
      <c r="K130" s="350"/>
      <c r="L130" s="222">
        <v>0</v>
      </c>
      <c r="M130" s="222">
        <v>0</v>
      </c>
      <c r="N130" s="222">
        <v>0</v>
      </c>
      <c r="O130" s="222">
        <v>0</v>
      </c>
    </row>
    <row r="131" spans="1:15" ht="15" hidden="1" customHeight="1">
      <c r="A131" s="206" t="s">
        <v>484</v>
      </c>
      <c r="B131" s="206">
        <v>92.4</v>
      </c>
      <c r="C131" s="373" t="s">
        <v>485</v>
      </c>
      <c r="D131" s="350"/>
      <c r="E131" s="350"/>
      <c r="F131" s="350"/>
      <c r="G131" s="350"/>
      <c r="H131" s="350"/>
      <c r="I131" s="350"/>
      <c r="J131" s="350"/>
      <c r="K131" s="350"/>
      <c r="L131" s="222">
        <v>0</v>
      </c>
      <c r="M131" s="222">
        <v>0</v>
      </c>
      <c r="N131" s="222">
        <v>0</v>
      </c>
      <c r="O131" s="222">
        <v>0</v>
      </c>
    </row>
    <row r="132" spans="1:15">
      <c r="A132" s="206" t="s">
        <v>486</v>
      </c>
      <c r="B132" s="206">
        <v>92.5</v>
      </c>
      <c r="C132" s="374" t="s">
        <v>487</v>
      </c>
      <c r="D132" s="350">
        <v>40843.21</v>
      </c>
      <c r="E132" s="350">
        <v>40843.21</v>
      </c>
      <c r="F132" s="350">
        <v>40843.21</v>
      </c>
      <c r="G132" s="350">
        <v>40843.21</v>
      </c>
      <c r="H132" s="350">
        <v>40843.21</v>
      </c>
      <c r="I132" s="350">
        <v>40843.21</v>
      </c>
      <c r="J132" s="350">
        <v>40843.21</v>
      </c>
      <c r="K132" s="350">
        <v>40843.21</v>
      </c>
      <c r="L132" s="222">
        <v>0</v>
      </c>
      <c r="M132" s="222">
        <v>0</v>
      </c>
      <c r="N132" s="222">
        <v>0</v>
      </c>
      <c r="O132" s="222">
        <v>0</v>
      </c>
    </row>
    <row r="133" spans="1:15" ht="15" hidden="1" customHeight="1">
      <c r="A133" s="375" t="s">
        <v>488</v>
      </c>
      <c r="B133" s="372" t="s">
        <v>489</v>
      </c>
      <c r="C133" s="374" t="s">
        <v>490</v>
      </c>
      <c r="D133" s="350"/>
      <c r="E133" s="350"/>
      <c r="F133" s="350"/>
      <c r="G133" s="350"/>
      <c r="H133" s="350"/>
      <c r="I133" s="350"/>
      <c r="J133" s="350"/>
      <c r="K133" s="350"/>
      <c r="L133" s="222">
        <v>0</v>
      </c>
      <c r="M133" s="222">
        <v>0</v>
      </c>
      <c r="N133" s="222">
        <v>0</v>
      </c>
      <c r="O133" s="222">
        <v>0</v>
      </c>
    </row>
    <row r="134" spans="1:15" ht="15" hidden="1" customHeight="1">
      <c r="A134" s="375" t="s">
        <v>491</v>
      </c>
      <c r="B134" s="372" t="s">
        <v>492</v>
      </c>
      <c r="C134" s="374" t="s">
        <v>493</v>
      </c>
      <c r="D134" s="350"/>
      <c r="E134" s="350"/>
      <c r="F134" s="350"/>
      <c r="G134" s="350"/>
      <c r="H134" s="350"/>
      <c r="I134" s="350"/>
      <c r="J134" s="350"/>
      <c r="K134" s="350"/>
      <c r="L134" s="222">
        <v>0</v>
      </c>
      <c r="M134" s="222">
        <v>0</v>
      </c>
      <c r="N134" s="222">
        <v>0</v>
      </c>
      <c r="O134" s="222">
        <v>0</v>
      </c>
    </row>
    <row r="135" spans="1:15" ht="15" hidden="1" customHeight="1">
      <c r="A135" s="375" t="s">
        <v>494</v>
      </c>
      <c r="B135" s="372" t="s">
        <v>495</v>
      </c>
      <c r="C135" s="374" t="s">
        <v>496</v>
      </c>
      <c r="D135" s="350"/>
      <c r="E135" s="350"/>
      <c r="F135" s="350"/>
      <c r="G135" s="350"/>
      <c r="H135" s="350"/>
      <c r="I135" s="350"/>
      <c r="J135" s="350"/>
      <c r="K135" s="350"/>
      <c r="L135" s="222">
        <v>0</v>
      </c>
      <c r="M135" s="222">
        <v>0</v>
      </c>
      <c r="N135" s="222">
        <v>0</v>
      </c>
      <c r="O135" s="222">
        <v>0</v>
      </c>
    </row>
    <row r="136" spans="1:15">
      <c r="A136" s="206" t="s">
        <v>497</v>
      </c>
      <c r="B136" s="206">
        <v>92.6</v>
      </c>
      <c r="C136" s="374" t="s">
        <v>498</v>
      </c>
      <c r="D136" s="350">
        <v>34454.33</v>
      </c>
      <c r="E136" s="350">
        <v>38301.81</v>
      </c>
      <c r="F136" s="350">
        <v>38101.379999999997</v>
      </c>
      <c r="G136" s="350">
        <v>38101.379999999997</v>
      </c>
      <c r="H136" s="350">
        <v>38101.379999999997</v>
      </c>
      <c r="I136" s="350">
        <v>38101.379999999997</v>
      </c>
      <c r="J136" s="350">
        <v>38101.379999999997</v>
      </c>
      <c r="K136" s="350">
        <v>38101.379999999997</v>
      </c>
      <c r="L136" s="222">
        <v>0</v>
      </c>
      <c r="M136" s="222">
        <v>0</v>
      </c>
      <c r="N136" s="222">
        <v>0</v>
      </c>
      <c r="O136" s="222">
        <v>0</v>
      </c>
    </row>
    <row r="137" spans="1:15" ht="15" hidden="1" customHeight="1">
      <c r="A137" s="375" t="s">
        <v>499</v>
      </c>
      <c r="B137" s="372" t="s">
        <v>500</v>
      </c>
      <c r="C137" s="373" t="s">
        <v>501</v>
      </c>
      <c r="D137" s="376"/>
      <c r="E137" s="350"/>
      <c r="F137" s="350"/>
      <c r="G137" s="350"/>
      <c r="H137" s="350"/>
      <c r="I137" s="350"/>
      <c r="J137" s="350"/>
      <c r="K137" s="350"/>
      <c r="L137" s="222">
        <v>0</v>
      </c>
      <c r="M137" s="222">
        <v>0</v>
      </c>
      <c r="N137" s="222">
        <v>0</v>
      </c>
      <c r="O137" s="222">
        <v>0</v>
      </c>
    </row>
    <row r="138" spans="1:15" ht="15" hidden="1" customHeight="1">
      <c r="A138" s="200" t="s">
        <v>502</v>
      </c>
      <c r="B138" s="201" t="s">
        <v>503</v>
      </c>
      <c r="C138" s="241" t="s">
        <v>504</v>
      </c>
      <c r="D138" s="377"/>
      <c r="E138" s="350"/>
      <c r="F138" s="350"/>
      <c r="G138" s="350"/>
      <c r="H138" s="350"/>
      <c r="I138" s="350"/>
      <c r="J138" s="350"/>
      <c r="K138" s="350"/>
      <c r="L138" s="222">
        <v>0</v>
      </c>
      <c r="M138" s="222">
        <v>0</v>
      </c>
      <c r="N138" s="222">
        <v>0</v>
      </c>
      <c r="O138" s="222">
        <v>0</v>
      </c>
    </row>
    <row r="139" spans="1:15" ht="15" hidden="1" customHeight="1">
      <c r="A139" s="200" t="s">
        <v>505</v>
      </c>
      <c r="B139" s="201" t="s">
        <v>506</v>
      </c>
      <c r="C139" s="247" t="s">
        <v>507</v>
      </c>
      <c r="D139" s="378"/>
      <c r="E139" s="379"/>
      <c r="F139" s="379"/>
      <c r="G139" s="379"/>
      <c r="H139" s="379"/>
      <c r="I139" s="379"/>
      <c r="J139" s="379"/>
      <c r="K139" s="379"/>
      <c r="L139" s="222">
        <v>0</v>
      </c>
      <c r="M139" s="222">
        <v>0</v>
      </c>
      <c r="N139" s="222">
        <v>0</v>
      </c>
      <c r="O139" s="222">
        <v>0</v>
      </c>
    </row>
    <row r="140" spans="1:15" ht="15" hidden="1" customHeight="1">
      <c r="A140" s="210" t="s">
        <v>508</v>
      </c>
      <c r="B140" s="211" t="s">
        <v>509</v>
      </c>
      <c r="C140" s="250" t="s">
        <v>510</v>
      </c>
      <c r="D140" s="380"/>
      <c r="E140" s="380"/>
      <c r="F140" s="381"/>
      <c r="G140" s="381"/>
      <c r="H140" s="381"/>
      <c r="I140" s="381"/>
      <c r="J140" s="381"/>
      <c r="K140" s="381"/>
      <c r="L140" s="222">
        <v>0</v>
      </c>
      <c r="M140" s="222">
        <v>0</v>
      </c>
      <c r="N140" s="222">
        <v>0</v>
      </c>
      <c r="O140" s="222">
        <v>0</v>
      </c>
    </row>
    <row r="141" spans="1:15">
      <c r="A141" s="199"/>
      <c r="B141" s="199"/>
      <c r="C141" s="252" t="s">
        <v>515</v>
      </c>
      <c r="D141" s="334">
        <v>40301.269999999997</v>
      </c>
      <c r="E141" s="334">
        <v>42965.23</v>
      </c>
      <c r="F141" s="335">
        <v>50974.36</v>
      </c>
      <c r="G141" s="335">
        <v>51813.74</v>
      </c>
      <c r="H141" s="335">
        <v>53260.05</v>
      </c>
      <c r="I141" s="335">
        <v>54557.82</v>
      </c>
      <c r="J141" s="335">
        <v>55656.75</v>
      </c>
      <c r="K141" s="335">
        <v>57012.92</v>
      </c>
      <c r="L141" s="222">
        <v>0</v>
      </c>
      <c r="M141" s="222">
        <v>0</v>
      </c>
      <c r="N141" s="222">
        <v>0</v>
      </c>
      <c r="O141" s="222">
        <v>0</v>
      </c>
    </row>
    <row r="142" spans="1:15">
      <c r="D142" s="212"/>
      <c r="E142" s="212"/>
      <c r="F142" s="212"/>
      <c r="G142" s="212"/>
    </row>
    <row r="143" spans="1:15" ht="15.75">
      <c r="C143" s="234" t="s">
        <v>521</v>
      </c>
      <c r="D143" s="235"/>
      <c r="E143" s="235" t="s">
        <v>525</v>
      </c>
      <c r="F143" s="236"/>
      <c r="G143" s="212"/>
    </row>
    <row r="144" spans="1:15" ht="15.75">
      <c r="C144" s="234"/>
      <c r="D144" s="235"/>
      <c r="E144" s="235"/>
      <c r="F144" s="236"/>
      <c r="G144" s="212"/>
    </row>
    <row r="145" spans="4:7">
      <c r="D145" s="212"/>
      <c r="E145" s="212"/>
      <c r="F145" s="212"/>
      <c r="G145" s="212"/>
    </row>
    <row r="146" spans="4:7">
      <c r="D146" s="212"/>
      <c r="E146" s="212"/>
      <c r="F146" s="212"/>
      <c r="G146" s="212"/>
    </row>
    <row r="147" spans="4:7">
      <c r="D147" s="212"/>
      <c r="E147" s="212"/>
      <c r="F147" s="212"/>
      <c r="G147" s="212"/>
    </row>
    <row r="148" spans="4:7">
      <c r="D148" s="212"/>
      <c r="E148" s="212"/>
      <c r="F148" s="212"/>
      <c r="G148" s="212"/>
    </row>
    <row r="149" spans="4:7">
      <c r="E149" s="212"/>
      <c r="F149" s="212"/>
      <c r="G149" s="212"/>
    </row>
    <row r="150" spans="4:7">
      <c r="E150" s="212"/>
      <c r="F150" s="212"/>
      <c r="G150" s="212"/>
    </row>
    <row r="151" spans="4:7">
      <c r="E151" s="212"/>
      <c r="F151" s="212"/>
      <c r="G151" s="212"/>
    </row>
    <row r="152" spans="4:7">
      <c r="E152" s="212"/>
      <c r="F152" s="212"/>
      <c r="G152" s="212"/>
    </row>
    <row r="153" spans="4:7">
      <c r="E153" s="212"/>
      <c r="F153" s="212"/>
      <c r="G153" s="212"/>
    </row>
    <row r="154" spans="4:7">
      <c r="E154" s="212"/>
      <c r="F154" s="212"/>
      <c r="G154" s="212"/>
    </row>
    <row r="155" spans="4:7">
      <c r="E155" s="212"/>
      <c r="F155" s="212"/>
      <c r="G155" s="212"/>
    </row>
    <row r="156" spans="4:7">
      <c r="E156" s="212"/>
      <c r="F156" s="212"/>
      <c r="G156" s="212"/>
    </row>
    <row r="157" spans="4:7">
      <c r="E157" s="212"/>
      <c r="F157" s="212"/>
      <c r="G157" s="212"/>
    </row>
    <row r="158" spans="4:7">
      <c r="E158" s="212"/>
      <c r="F158" s="212"/>
      <c r="G158" s="212"/>
    </row>
    <row r="159" spans="4:7">
      <c r="E159" s="212"/>
      <c r="F159" s="212"/>
      <c r="G159" s="212"/>
    </row>
    <row r="160" spans="4:7">
      <c r="E160" s="212"/>
      <c r="F160" s="212"/>
      <c r="G160" s="212"/>
    </row>
    <row r="161" spans="5:7">
      <c r="E161" s="212"/>
      <c r="F161" s="212"/>
      <c r="G161" s="212"/>
    </row>
    <row r="162" spans="5:7">
      <c r="E162" s="212"/>
      <c r="F162" s="212"/>
      <c r="G162" s="212"/>
    </row>
    <row r="163" spans="5:7">
      <c r="E163" s="212"/>
      <c r="F163" s="212"/>
      <c r="G163" s="212"/>
    </row>
    <row r="164" spans="5:7">
      <c r="E164" s="212"/>
      <c r="F164" s="212"/>
      <c r="G164" s="212"/>
    </row>
  </sheetData>
  <mergeCells count="12">
    <mergeCell ref="Q6:R6"/>
    <mergeCell ref="S6:T6"/>
    <mergeCell ref="U6:V6"/>
    <mergeCell ref="A2:O2"/>
    <mergeCell ref="N3:O3"/>
    <mergeCell ref="A5:A6"/>
    <mergeCell ref="B5:B6"/>
    <mergeCell ref="F5:G5"/>
    <mergeCell ref="H5:I5"/>
    <mergeCell ref="N5:O5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rowBreaks count="1" manualBreakCount="1">
    <brk id="14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5"/>
  <sheetViews>
    <sheetView topLeftCell="A118" workbookViewId="0">
      <selection activeCell="I154" sqref="I154"/>
    </sheetView>
  </sheetViews>
  <sheetFormatPr defaultRowHeight="15"/>
  <cols>
    <col min="1" max="2" width="8.42578125" style="182" customWidth="1"/>
    <col min="3" max="3" width="58.5703125" style="182" customWidth="1"/>
    <col min="4" max="4" width="9.85546875" style="182" customWidth="1"/>
    <col min="5" max="5" width="11" style="182" customWidth="1"/>
    <col min="6" max="6" width="11.140625" style="182" customWidth="1"/>
    <col min="7" max="7" width="12.42578125" style="182" customWidth="1"/>
    <col min="8" max="8" width="13.140625" style="182" customWidth="1"/>
    <col min="9" max="9" width="12.28515625" style="182" customWidth="1"/>
    <col min="10" max="10" width="12.140625" style="182" customWidth="1"/>
    <col min="11" max="11" width="11.28515625" style="182" customWidth="1"/>
    <col min="12" max="13" width="8.85546875" style="182" hidden="1" customWidth="1"/>
    <col min="14" max="14" width="10.140625" style="182" hidden="1" customWidth="1"/>
    <col min="15" max="15" width="10.7109375" style="182" hidden="1" customWidth="1"/>
    <col min="16" max="16" width="9.140625" style="182"/>
    <col min="17" max="17" width="10" style="182" bestFit="1" customWidth="1"/>
    <col min="18" max="256" width="9.140625" style="182"/>
    <col min="257" max="258" width="8.42578125" style="182" customWidth="1"/>
    <col min="259" max="259" width="58.5703125" style="182" customWidth="1"/>
    <col min="260" max="260" width="10.85546875" style="182" customWidth="1"/>
    <col min="261" max="271" width="10.28515625" style="182" customWidth="1"/>
    <col min="272" max="512" width="9.140625" style="182"/>
    <col min="513" max="514" width="8.42578125" style="182" customWidth="1"/>
    <col min="515" max="515" width="58.5703125" style="182" customWidth="1"/>
    <col min="516" max="516" width="10.85546875" style="182" customWidth="1"/>
    <col min="517" max="527" width="10.28515625" style="182" customWidth="1"/>
    <col min="528" max="768" width="9.140625" style="182"/>
    <col min="769" max="770" width="8.42578125" style="182" customWidth="1"/>
    <col min="771" max="771" width="58.5703125" style="182" customWidth="1"/>
    <col min="772" max="772" width="10.85546875" style="182" customWidth="1"/>
    <col min="773" max="783" width="10.28515625" style="182" customWidth="1"/>
    <col min="784" max="1024" width="9.140625" style="182"/>
    <col min="1025" max="1026" width="8.42578125" style="182" customWidth="1"/>
    <col min="1027" max="1027" width="58.5703125" style="182" customWidth="1"/>
    <col min="1028" max="1028" width="10.85546875" style="182" customWidth="1"/>
    <col min="1029" max="1039" width="10.28515625" style="182" customWidth="1"/>
    <col min="1040" max="1280" width="9.140625" style="182"/>
    <col min="1281" max="1282" width="8.42578125" style="182" customWidth="1"/>
    <col min="1283" max="1283" width="58.5703125" style="182" customWidth="1"/>
    <col min="1284" max="1284" width="10.85546875" style="182" customWidth="1"/>
    <col min="1285" max="1295" width="10.28515625" style="182" customWidth="1"/>
    <col min="1296" max="1536" width="9.140625" style="182"/>
    <col min="1537" max="1538" width="8.42578125" style="182" customWidth="1"/>
    <col min="1539" max="1539" width="58.5703125" style="182" customWidth="1"/>
    <col min="1540" max="1540" width="10.85546875" style="182" customWidth="1"/>
    <col min="1541" max="1551" width="10.28515625" style="182" customWidth="1"/>
    <col min="1552" max="1792" width="9.140625" style="182"/>
    <col min="1793" max="1794" width="8.42578125" style="182" customWidth="1"/>
    <col min="1795" max="1795" width="58.5703125" style="182" customWidth="1"/>
    <col min="1796" max="1796" width="10.85546875" style="182" customWidth="1"/>
    <col min="1797" max="1807" width="10.28515625" style="182" customWidth="1"/>
    <col min="1808" max="2048" width="9.140625" style="182"/>
    <col min="2049" max="2050" width="8.42578125" style="182" customWidth="1"/>
    <col min="2051" max="2051" width="58.5703125" style="182" customWidth="1"/>
    <col min="2052" max="2052" width="10.85546875" style="182" customWidth="1"/>
    <col min="2053" max="2063" width="10.28515625" style="182" customWidth="1"/>
    <col min="2064" max="2304" width="9.140625" style="182"/>
    <col min="2305" max="2306" width="8.42578125" style="182" customWidth="1"/>
    <col min="2307" max="2307" width="58.5703125" style="182" customWidth="1"/>
    <col min="2308" max="2308" width="10.85546875" style="182" customWidth="1"/>
    <col min="2309" max="2319" width="10.28515625" style="182" customWidth="1"/>
    <col min="2320" max="2560" width="9.140625" style="182"/>
    <col min="2561" max="2562" width="8.42578125" style="182" customWidth="1"/>
    <col min="2563" max="2563" width="58.5703125" style="182" customWidth="1"/>
    <col min="2564" max="2564" width="10.85546875" style="182" customWidth="1"/>
    <col min="2565" max="2575" width="10.28515625" style="182" customWidth="1"/>
    <col min="2576" max="2816" width="9.140625" style="182"/>
    <col min="2817" max="2818" width="8.42578125" style="182" customWidth="1"/>
    <col min="2819" max="2819" width="58.5703125" style="182" customWidth="1"/>
    <col min="2820" max="2820" width="10.85546875" style="182" customWidth="1"/>
    <col min="2821" max="2831" width="10.28515625" style="182" customWidth="1"/>
    <col min="2832" max="3072" width="9.140625" style="182"/>
    <col min="3073" max="3074" width="8.42578125" style="182" customWidth="1"/>
    <col min="3075" max="3075" width="58.5703125" style="182" customWidth="1"/>
    <col min="3076" max="3076" width="10.85546875" style="182" customWidth="1"/>
    <col min="3077" max="3087" width="10.28515625" style="182" customWidth="1"/>
    <col min="3088" max="3328" width="9.140625" style="182"/>
    <col min="3329" max="3330" width="8.42578125" style="182" customWidth="1"/>
    <col min="3331" max="3331" width="58.5703125" style="182" customWidth="1"/>
    <col min="3332" max="3332" width="10.85546875" style="182" customWidth="1"/>
    <col min="3333" max="3343" width="10.28515625" style="182" customWidth="1"/>
    <col min="3344" max="3584" width="9.140625" style="182"/>
    <col min="3585" max="3586" width="8.42578125" style="182" customWidth="1"/>
    <col min="3587" max="3587" width="58.5703125" style="182" customWidth="1"/>
    <col min="3588" max="3588" width="10.85546875" style="182" customWidth="1"/>
    <col min="3589" max="3599" width="10.28515625" style="182" customWidth="1"/>
    <col min="3600" max="3840" width="9.140625" style="182"/>
    <col min="3841" max="3842" width="8.42578125" style="182" customWidth="1"/>
    <col min="3843" max="3843" width="58.5703125" style="182" customWidth="1"/>
    <col min="3844" max="3844" width="10.85546875" style="182" customWidth="1"/>
    <col min="3845" max="3855" width="10.28515625" style="182" customWidth="1"/>
    <col min="3856" max="4096" width="9.140625" style="182"/>
    <col min="4097" max="4098" width="8.42578125" style="182" customWidth="1"/>
    <col min="4099" max="4099" width="58.5703125" style="182" customWidth="1"/>
    <col min="4100" max="4100" width="10.85546875" style="182" customWidth="1"/>
    <col min="4101" max="4111" width="10.28515625" style="182" customWidth="1"/>
    <col min="4112" max="4352" width="9.140625" style="182"/>
    <col min="4353" max="4354" width="8.42578125" style="182" customWidth="1"/>
    <col min="4355" max="4355" width="58.5703125" style="182" customWidth="1"/>
    <col min="4356" max="4356" width="10.85546875" style="182" customWidth="1"/>
    <col min="4357" max="4367" width="10.28515625" style="182" customWidth="1"/>
    <col min="4368" max="4608" width="9.140625" style="182"/>
    <col min="4609" max="4610" width="8.42578125" style="182" customWidth="1"/>
    <col min="4611" max="4611" width="58.5703125" style="182" customWidth="1"/>
    <col min="4612" max="4612" width="10.85546875" style="182" customWidth="1"/>
    <col min="4613" max="4623" width="10.28515625" style="182" customWidth="1"/>
    <col min="4624" max="4864" width="9.140625" style="182"/>
    <col min="4865" max="4866" width="8.42578125" style="182" customWidth="1"/>
    <col min="4867" max="4867" width="58.5703125" style="182" customWidth="1"/>
    <col min="4868" max="4868" width="10.85546875" style="182" customWidth="1"/>
    <col min="4869" max="4879" width="10.28515625" style="182" customWidth="1"/>
    <col min="4880" max="5120" width="9.140625" style="182"/>
    <col min="5121" max="5122" width="8.42578125" style="182" customWidth="1"/>
    <col min="5123" max="5123" width="58.5703125" style="182" customWidth="1"/>
    <col min="5124" max="5124" width="10.85546875" style="182" customWidth="1"/>
    <col min="5125" max="5135" width="10.28515625" style="182" customWidth="1"/>
    <col min="5136" max="5376" width="9.140625" style="182"/>
    <col min="5377" max="5378" width="8.42578125" style="182" customWidth="1"/>
    <col min="5379" max="5379" width="58.5703125" style="182" customWidth="1"/>
    <col min="5380" max="5380" width="10.85546875" style="182" customWidth="1"/>
    <col min="5381" max="5391" width="10.28515625" style="182" customWidth="1"/>
    <col min="5392" max="5632" width="9.140625" style="182"/>
    <col min="5633" max="5634" width="8.42578125" style="182" customWidth="1"/>
    <col min="5635" max="5635" width="58.5703125" style="182" customWidth="1"/>
    <col min="5636" max="5636" width="10.85546875" style="182" customWidth="1"/>
    <col min="5637" max="5647" width="10.28515625" style="182" customWidth="1"/>
    <col min="5648" max="5888" width="9.140625" style="182"/>
    <col min="5889" max="5890" width="8.42578125" style="182" customWidth="1"/>
    <col min="5891" max="5891" width="58.5703125" style="182" customWidth="1"/>
    <col min="5892" max="5892" width="10.85546875" style="182" customWidth="1"/>
    <col min="5893" max="5903" width="10.28515625" style="182" customWidth="1"/>
    <col min="5904" max="6144" width="9.140625" style="182"/>
    <col min="6145" max="6146" width="8.42578125" style="182" customWidth="1"/>
    <col min="6147" max="6147" width="58.5703125" style="182" customWidth="1"/>
    <col min="6148" max="6148" width="10.85546875" style="182" customWidth="1"/>
    <col min="6149" max="6159" width="10.28515625" style="182" customWidth="1"/>
    <col min="6160" max="6400" width="9.140625" style="182"/>
    <col min="6401" max="6402" width="8.42578125" style="182" customWidth="1"/>
    <col min="6403" max="6403" width="58.5703125" style="182" customWidth="1"/>
    <col min="6404" max="6404" width="10.85546875" style="182" customWidth="1"/>
    <col min="6405" max="6415" width="10.28515625" style="182" customWidth="1"/>
    <col min="6416" max="6656" width="9.140625" style="182"/>
    <col min="6657" max="6658" width="8.42578125" style="182" customWidth="1"/>
    <col min="6659" max="6659" width="58.5703125" style="182" customWidth="1"/>
    <col min="6660" max="6660" width="10.85546875" style="182" customWidth="1"/>
    <col min="6661" max="6671" width="10.28515625" style="182" customWidth="1"/>
    <col min="6672" max="6912" width="9.140625" style="182"/>
    <col min="6913" max="6914" width="8.42578125" style="182" customWidth="1"/>
    <col min="6915" max="6915" width="58.5703125" style="182" customWidth="1"/>
    <col min="6916" max="6916" width="10.85546875" style="182" customWidth="1"/>
    <col min="6917" max="6927" width="10.28515625" style="182" customWidth="1"/>
    <col min="6928" max="7168" width="9.140625" style="182"/>
    <col min="7169" max="7170" width="8.42578125" style="182" customWidth="1"/>
    <col min="7171" max="7171" width="58.5703125" style="182" customWidth="1"/>
    <col min="7172" max="7172" width="10.85546875" style="182" customWidth="1"/>
    <col min="7173" max="7183" width="10.28515625" style="182" customWidth="1"/>
    <col min="7184" max="7424" width="9.140625" style="182"/>
    <col min="7425" max="7426" width="8.42578125" style="182" customWidth="1"/>
    <col min="7427" max="7427" width="58.5703125" style="182" customWidth="1"/>
    <col min="7428" max="7428" width="10.85546875" style="182" customWidth="1"/>
    <col min="7429" max="7439" width="10.28515625" style="182" customWidth="1"/>
    <col min="7440" max="7680" width="9.140625" style="182"/>
    <col min="7681" max="7682" width="8.42578125" style="182" customWidth="1"/>
    <col min="7683" max="7683" width="58.5703125" style="182" customWidth="1"/>
    <col min="7684" max="7684" width="10.85546875" style="182" customWidth="1"/>
    <col min="7685" max="7695" width="10.28515625" style="182" customWidth="1"/>
    <col min="7696" max="7936" width="9.140625" style="182"/>
    <col min="7937" max="7938" width="8.42578125" style="182" customWidth="1"/>
    <col min="7939" max="7939" width="58.5703125" style="182" customWidth="1"/>
    <col min="7940" max="7940" width="10.85546875" style="182" customWidth="1"/>
    <col min="7941" max="7951" width="10.28515625" style="182" customWidth="1"/>
    <col min="7952" max="8192" width="9.140625" style="182"/>
    <col min="8193" max="8194" width="8.42578125" style="182" customWidth="1"/>
    <col min="8195" max="8195" width="58.5703125" style="182" customWidth="1"/>
    <col min="8196" max="8196" width="10.85546875" style="182" customWidth="1"/>
    <col min="8197" max="8207" width="10.28515625" style="182" customWidth="1"/>
    <col min="8208" max="8448" width="9.140625" style="182"/>
    <col min="8449" max="8450" width="8.42578125" style="182" customWidth="1"/>
    <col min="8451" max="8451" width="58.5703125" style="182" customWidth="1"/>
    <col min="8452" max="8452" width="10.85546875" style="182" customWidth="1"/>
    <col min="8453" max="8463" width="10.28515625" style="182" customWidth="1"/>
    <col min="8464" max="8704" width="9.140625" style="182"/>
    <col min="8705" max="8706" width="8.42578125" style="182" customWidth="1"/>
    <col min="8707" max="8707" width="58.5703125" style="182" customWidth="1"/>
    <col min="8708" max="8708" width="10.85546875" style="182" customWidth="1"/>
    <col min="8709" max="8719" width="10.28515625" style="182" customWidth="1"/>
    <col min="8720" max="8960" width="9.140625" style="182"/>
    <col min="8961" max="8962" width="8.42578125" style="182" customWidth="1"/>
    <col min="8963" max="8963" width="58.5703125" style="182" customWidth="1"/>
    <col min="8964" max="8964" width="10.85546875" style="182" customWidth="1"/>
    <col min="8965" max="8975" width="10.28515625" style="182" customWidth="1"/>
    <col min="8976" max="9216" width="9.140625" style="182"/>
    <col min="9217" max="9218" width="8.42578125" style="182" customWidth="1"/>
    <col min="9219" max="9219" width="58.5703125" style="182" customWidth="1"/>
    <col min="9220" max="9220" width="10.85546875" style="182" customWidth="1"/>
    <col min="9221" max="9231" width="10.28515625" style="182" customWidth="1"/>
    <col min="9232" max="9472" width="9.140625" style="182"/>
    <col min="9473" max="9474" width="8.42578125" style="182" customWidth="1"/>
    <col min="9475" max="9475" width="58.5703125" style="182" customWidth="1"/>
    <col min="9476" max="9476" width="10.85546875" style="182" customWidth="1"/>
    <col min="9477" max="9487" width="10.28515625" style="182" customWidth="1"/>
    <col min="9488" max="9728" width="9.140625" style="182"/>
    <col min="9729" max="9730" width="8.42578125" style="182" customWidth="1"/>
    <col min="9731" max="9731" width="58.5703125" style="182" customWidth="1"/>
    <col min="9732" max="9732" width="10.85546875" style="182" customWidth="1"/>
    <col min="9733" max="9743" width="10.28515625" style="182" customWidth="1"/>
    <col min="9744" max="9984" width="9.140625" style="182"/>
    <col min="9985" max="9986" width="8.42578125" style="182" customWidth="1"/>
    <col min="9987" max="9987" width="58.5703125" style="182" customWidth="1"/>
    <col min="9988" max="9988" width="10.85546875" style="182" customWidth="1"/>
    <col min="9989" max="9999" width="10.28515625" style="182" customWidth="1"/>
    <col min="10000" max="10240" width="9.140625" style="182"/>
    <col min="10241" max="10242" width="8.42578125" style="182" customWidth="1"/>
    <col min="10243" max="10243" width="58.5703125" style="182" customWidth="1"/>
    <col min="10244" max="10244" width="10.85546875" style="182" customWidth="1"/>
    <col min="10245" max="10255" width="10.28515625" style="182" customWidth="1"/>
    <col min="10256" max="10496" width="9.140625" style="182"/>
    <col min="10497" max="10498" width="8.42578125" style="182" customWidth="1"/>
    <col min="10499" max="10499" width="58.5703125" style="182" customWidth="1"/>
    <col min="10500" max="10500" width="10.85546875" style="182" customWidth="1"/>
    <col min="10501" max="10511" width="10.28515625" style="182" customWidth="1"/>
    <col min="10512" max="10752" width="9.140625" style="182"/>
    <col min="10753" max="10754" width="8.42578125" style="182" customWidth="1"/>
    <col min="10755" max="10755" width="58.5703125" style="182" customWidth="1"/>
    <col min="10756" max="10756" width="10.85546875" style="182" customWidth="1"/>
    <col min="10757" max="10767" width="10.28515625" style="182" customWidth="1"/>
    <col min="10768" max="11008" width="9.140625" style="182"/>
    <col min="11009" max="11010" width="8.42578125" style="182" customWidth="1"/>
    <col min="11011" max="11011" width="58.5703125" style="182" customWidth="1"/>
    <col min="11012" max="11012" width="10.85546875" style="182" customWidth="1"/>
    <col min="11013" max="11023" width="10.28515625" style="182" customWidth="1"/>
    <col min="11024" max="11264" width="9.140625" style="182"/>
    <col min="11265" max="11266" width="8.42578125" style="182" customWidth="1"/>
    <col min="11267" max="11267" width="58.5703125" style="182" customWidth="1"/>
    <col min="11268" max="11268" width="10.85546875" style="182" customWidth="1"/>
    <col min="11269" max="11279" width="10.28515625" style="182" customWidth="1"/>
    <col min="11280" max="11520" width="9.140625" style="182"/>
    <col min="11521" max="11522" width="8.42578125" style="182" customWidth="1"/>
    <col min="11523" max="11523" width="58.5703125" style="182" customWidth="1"/>
    <col min="11524" max="11524" width="10.85546875" style="182" customWidth="1"/>
    <col min="11525" max="11535" width="10.28515625" style="182" customWidth="1"/>
    <col min="11536" max="11776" width="9.140625" style="182"/>
    <col min="11777" max="11778" width="8.42578125" style="182" customWidth="1"/>
    <col min="11779" max="11779" width="58.5703125" style="182" customWidth="1"/>
    <col min="11780" max="11780" width="10.85546875" style="182" customWidth="1"/>
    <col min="11781" max="11791" width="10.28515625" style="182" customWidth="1"/>
    <col min="11792" max="12032" width="9.140625" style="182"/>
    <col min="12033" max="12034" width="8.42578125" style="182" customWidth="1"/>
    <col min="12035" max="12035" width="58.5703125" style="182" customWidth="1"/>
    <col min="12036" max="12036" width="10.85546875" style="182" customWidth="1"/>
    <col min="12037" max="12047" width="10.28515625" style="182" customWidth="1"/>
    <col min="12048" max="12288" width="9.140625" style="182"/>
    <col min="12289" max="12290" width="8.42578125" style="182" customWidth="1"/>
    <col min="12291" max="12291" width="58.5703125" style="182" customWidth="1"/>
    <col min="12292" max="12292" width="10.85546875" style="182" customWidth="1"/>
    <col min="12293" max="12303" width="10.28515625" style="182" customWidth="1"/>
    <col min="12304" max="12544" width="9.140625" style="182"/>
    <col min="12545" max="12546" width="8.42578125" style="182" customWidth="1"/>
    <col min="12547" max="12547" width="58.5703125" style="182" customWidth="1"/>
    <col min="12548" max="12548" width="10.85546875" style="182" customWidth="1"/>
    <col min="12549" max="12559" width="10.28515625" style="182" customWidth="1"/>
    <col min="12560" max="12800" width="9.140625" style="182"/>
    <col min="12801" max="12802" width="8.42578125" style="182" customWidth="1"/>
    <col min="12803" max="12803" width="58.5703125" style="182" customWidth="1"/>
    <col min="12804" max="12804" width="10.85546875" style="182" customWidth="1"/>
    <col min="12805" max="12815" width="10.28515625" style="182" customWidth="1"/>
    <col min="12816" max="13056" width="9.140625" style="182"/>
    <col min="13057" max="13058" width="8.42578125" style="182" customWidth="1"/>
    <col min="13059" max="13059" width="58.5703125" style="182" customWidth="1"/>
    <col min="13060" max="13060" width="10.85546875" style="182" customWidth="1"/>
    <col min="13061" max="13071" width="10.28515625" style="182" customWidth="1"/>
    <col min="13072" max="13312" width="9.140625" style="182"/>
    <col min="13313" max="13314" width="8.42578125" style="182" customWidth="1"/>
    <col min="13315" max="13315" width="58.5703125" style="182" customWidth="1"/>
    <col min="13316" max="13316" width="10.85546875" style="182" customWidth="1"/>
    <col min="13317" max="13327" width="10.28515625" style="182" customWidth="1"/>
    <col min="13328" max="13568" width="9.140625" style="182"/>
    <col min="13569" max="13570" width="8.42578125" style="182" customWidth="1"/>
    <col min="13571" max="13571" width="58.5703125" style="182" customWidth="1"/>
    <col min="13572" max="13572" width="10.85546875" style="182" customWidth="1"/>
    <col min="13573" max="13583" width="10.28515625" style="182" customWidth="1"/>
    <col min="13584" max="13824" width="9.140625" style="182"/>
    <col min="13825" max="13826" width="8.42578125" style="182" customWidth="1"/>
    <col min="13827" max="13827" width="58.5703125" style="182" customWidth="1"/>
    <col min="13828" max="13828" width="10.85546875" style="182" customWidth="1"/>
    <col min="13829" max="13839" width="10.28515625" style="182" customWidth="1"/>
    <col min="13840" max="14080" width="9.140625" style="182"/>
    <col min="14081" max="14082" width="8.42578125" style="182" customWidth="1"/>
    <col min="14083" max="14083" width="58.5703125" style="182" customWidth="1"/>
    <col min="14084" max="14084" width="10.85546875" style="182" customWidth="1"/>
    <col min="14085" max="14095" width="10.28515625" style="182" customWidth="1"/>
    <col min="14096" max="14336" width="9.140625" style="182"/>
    <col min="14337" max="14338" width="8.42578125" style="182" customWidth="1"/>
    <col min="14339" max="14339" width="58.5703125" style="182" customWidth="1"/>
    <col min="14340" max="14340" width="10.85546875" style="182" customWidth="1"/>
    <col min="14341" max="14351" width="10.28515625" style="182" customWidth="1"/>
    <col min="14352" max="14592" width="9.140625" style="182"/>
    <col min="14593" max="14594" width="8.42578125" style="182" customWidth="1"/>
    <col min="14595" max="14595" width="58.5703125" style="182" customWidth="1"/>
    <col min="14596" max="14596" width="10.85546875" style="182" customWidth="1"/>
    <col min="14597" max="14607" width="10.28515625" style="182" customWidth="1"/>
    <col min="14608" max="14848" width="9.140625" style="182"/>
    <col min="14849" max="14850" width="8.42578125" style="182" customWidth="1"/>
    <col min="14851" max="14851" width="58.5703125" style="182" customWidth="1"/>
    <col min="14852" max="14852" width="10.85546875" style="182" customWidth="1"/>
    <col min="14853" max="14863" width="10.28515625" style="182" customWidth="1"/>
    <col min="14864" max="15104" width="9.140625" style="182"/>
    <col min="15105" max="15106" width="8.42578125" style="182" customWidth="1"/>
    <col min="15107" max="15107" width="58.5703125" style="182" customWidth="1"/>
    <col min="15108" max="15108" width="10.85546875" style="182" customWidth="1"/>
    <col min="15109" max="15119" width="10.28515625" style="182" customWidth="1"/>
    <col min="15120" max="15360" width="9.140625" style="182"/>
    <col min="15361" max="15362" width="8.42578125" style="182" customWidth="1"/>
    <col min="15363" max="15363" width="58.5703125" style="182" customWidth="1"/>
    <col min="15364" max="15364" width="10.85546875" style="182" customWidth="1"/>
    <col min="15365" max="15375" width="10.28515625" style="182" customWidth="1"/>
    <col min="15376" max="15616" width="9.140625" style="182"/>
    <col min="15617" max="15618" width="8.42578125" style="182" customWidth="1"/>
    <col min="15619" max="15619" width="58.5703125" style="182" customWidth="1"/>
    <col min="15620" max="15620" width="10.85546875" style="182" customWidth="1"/>
    <col min="15621" max="15631" width="10.28515625" style="182" customWidth="1"/>
    <col min="15632" max="15872" width="9.140625" style="182"/>
    <col min="15873" max="15874" width="8.42578125" style="182" customWidth="1"/>
    <col min="15875" max="15875" width="58.5703125" style="182" customWidth="1"/>
    <col min="15876" max="15876" width="10.85546875" style="182" customWidth="1"/>
    <col min="15877" max="15887" width="10.28515625" style="182" customWidth="1"/>
    <col min="15888" max="16128" width="9.140625" style="182"/>
    <col min="16129" max="16130" width="8.42578125" style="182" customWidth="1"/>
    <col min="16131" max="16131" width="58.5703125" style="182" customWidth="1"/>
    <col min="16132" max="16132" width="10.85546875" style="182" customWidth="1"/>
    <col min="16133" max="16143" width="10.28515625" style="182" customWidth="1"/>
    <col min="16144" max="16384" width="9.140625" style="182"/>
  </cols>
  <sheetData>
    <row r="1" spans="1:15" ht="15.75" customHeight="1">
      <c r="A1" s="255"/>
      <c r="B1" s="255"/>
      <c r="E1" s="183"/>
      <c r="F1" s="183"/>
      <c r="G1" s="183"/>
    </row>
    <row r="2" spans="1:15" ht="19.5" customHeight="1">
      <c r="A2" s="256"/>
      <c r="B2" s="256"/>
      <c r="C2" s="313" t="s">
        <v>516</v>
      </c>
      <c r="D2" s="313"/>
      <c r="E2" s="313"/>
      <c r="F2" s="313"/>
      <c r="G2" s="313"/>
      <c r="H2" s="315"/>
      <c r="I2" s="315"/>
      <c r="J2" s="290"/>
      <c r="K2" s="290"/>
      <c r="L2" s="290"/>
      <c r="M2" s="290"/>
    </row>
    <row r="3" spans="1:15" ht="17.25" customHeight="1">
      <c r="A3" s="185"/>
      <c r="B3" s="185"/>
      <c r="C3" s="139" t="s">
        <v>128</v>
      </c>
      <c r="D3" s="186"/>
      <c r="E3" s="187"/>
      <c r="N3" s="316"/>
      <c r="O3" s="316"/>
    </row>
    <row r="4" spans="1:15" ht="16.149999999999999" customHeight="1" thickBot="1">
      <c r="C4" s="187"/>
      <c r="D4" s="187"/>
      <c r="E4" s="257"/>
      <c r="N4" s="190"/>
      <c r="O4" s="190"/>
    </row>
    <row r="5" spans="1:15" ht="15.95" customHeight="1">
      <c r="A5" s="321" t="s">
        <v>5</v>
      </c>
      <c r="B5" s="323" t="s">
        <v>129</v>
      </c>
      <c r="C5" s="325"/>
      <c r="D5" s="147">
        <v>2017</v>
      </c>
      <c r="E5" s="147">
        <v>2018</v>
      </c>
      <c r="F5" s="306">
        <v>2019</v>
      </c>
      <c r="G5" s="307"/>
      <c r="H5" s="306">
        <v>2020</v>
      </c>
      <c r="I5" s="307"/>
      <c r="J5" s="306">
        <v>2021</v>
      </c>
      <c r="K5" s="307"/>
      <c r="L5" s="306">
        <v>2022</v>
      </c>
      <c r="M5" s="307"/>
      <c r="N5" s="306">
        <v>2023</v>
      </c>
      <c r="O5" s="307"/>
    </row>
    <row r="6" spans="1:15" ht="39.75" customHeight="1" thickBot="1">
      <c r="A6" s="322"/>
      <c r="B6" s="324"/>
      <c r="C6" s="326"/>
      <c r="D6" s="148" t="s">
        <v>7</v>
      </c>
      <c r="E6" s="149" t="s">
        <v>8</v>
      </c>
      <c r="F6" s="150" t="s">
        <v>130</v>
      </c>
      <c r="G6" s="150" t="s">
        <v>131</v>
      </c>
      <c r="H6" s="150" t="s">
        <v>130</v>
      </c>
      <c r="I6" s="150" t="s">
        <v>131</v>
      </c>
      <c r="J6" s="150" t="s">
        <v>130</v>
      </c>
      <c r="K6" s="150" t="s">
        <v>131</v>
      </c>
      <c r="L6" s="150" t="s">
        <v>130</v>
      </c>
      <c r="M6" s="150" t="s">
        <v>131</v>
      </c>
      <c r="N6" s="150" t="s">
        <v>130</v>
      </c>
      <c r="O6" s="150" t="s">
        <v>131</v>
      </c>
    </row>
    <row r="7" spans="1:15" ht="18" customHeight="1">
      <c r="A7" s="258">
        <v>1</v>
      </c>
      <c r="B7" s="259"/>
      <c r="C7" s="153" t="s">
        <v>132</v>
      </c>
      <c r="D7" s="260">
        <f>D17+D55+D62+D66+D67+D79+D85+D101+D115+D119+D122+D141+D142</f>
        <v>1033553.9099999997</v>
      </c>
      <c r="E7" s="260">
        <f>E17+E55+E62+E66+E67+E79+E85+E101+E115+E119+E122+E141+E142</f>
        <v>1114869.24</v>
      </c>
      <c r="F7" s="260">
        <f>F17+F55+F62+F66+F67+F79+F85+F101+F115+F119+F122+F141+F142</f>
        <v>1244415.8999999999</v>
      </c>
      <c r="G7" s="260">
        <f>G17+G55+G62+G66+G67+G79+G85+G101+G115+G119+G122+G141+G142</f>
        <v>1292071.0199999998</v>
      </c>
      <c r="H7" s="260">
        <f>H17+H55+H62+H66+H67+H79+H85+H101+H115+H119+H122+H141+H142</f>
        <v>1334698.02</v>
      </c>
      <c r="I7" s="260">
        <f t="shared" ref="I7:K7" si="0">I17+I55+I62+I66+I67+I79+I85+I101+I115+I119+I122+I141+I142</f>
        <v>1305569.8500000001</v>
      </c>
      <c r="J7" s="260">
        <f t="shared" si="0"/>
        <v>1344209.8000000003</v>
      </c>
      <c r="K7" s="260">
        <f t="shared" si="0"/>
        <v>1356460.6000000003</v>
      </c>
      <c r="L7" s="260">
        <v>985866</v>
      </c>
      <c r="M7" s="260">
        <v>985866</v>
      </c>
      <c r="N7" s="260">
        <v>985866</v>
      </c>
      <c r="O7" s="260">
        <v>985866</v>
      </c>
    </row>
    <row r="8" spans="1:15" ht="15.95" customHeight="1">
      <c r="A8" s="196"/>
      <c r="B8" s="196"/>
      <c r="C8" s="261" t="s">
        <v>133</v>
      </c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</row>
    <row r="9" spans="1:15" ht="18" hidden="1" customHeight="1">
      <c r="A9" s="198">
        <v>2</v>
      </c>
      <c r="B9" s="198" t="s">
        <v>134</v>
      </c>
      <c r="C9" s="263" t="s">
        <v>135</v>
      </c>
      <c r="D9" s="264" t="e">
        <f>+D10+D16</f>
        <v>#REF!</v>
      </c>
      <c r="E9" s="264" t="e">
        <f t="shared" ref="E9:I9" si="1">+E10+E16</f>
        <v>#REF!</v>
      </c>
      <c r="F9" s="264" t="e">
        <f t="shared" si="1"/>
        <v>#REF!</v>
      </c>
      <c r="G9" s="264"/>
      <c r="H9" s="264" t="e">
        <f t="shared" si="1"/>
        <v>#REF!</v>
      </c>
      <c r="I9" s="264" t="e">
        <f t="shared" si="1"/>
        <v>#REF!</v>
      </c>
      <c r="J9" s="264" t="e">
        <f t="shared" ref="J9:K9" si="2">+J10+J16</f>
        <v>#REF!</v>
      </c>
      <c r="K9" s="264" t="e">
        <f t="shared" si="2"/>
        <v>#REF!</v>
      </c>
      <c r="L9" s="264" t="e">
        <f t="shared" ref="L9:O9" si="3">+L10+L16</f>
        <v>#REF!</v>
      </c>
      <c r="M9" s="264" t="e">
        <f t="shared" si="3"/>
        <v>#REF!</v>
      </c>
      <c r="N9" s="264" t="e">
        <f t="shared" si="3"/>
        <v>#REF!</v>
      </c>
      <c r="O9" s="264" t="e">
        <f t="shared" si="3"/>
        <v>#REF!</v>
      </c>
    </row>
    <row r="10" spans="1:15" ht="18" hidden="1" customHeight="1">
      <c r="A10" s="201" t="s">
        <v>136</v>
      </c>
      <c r="B10" s="201" t="s">
        <v>137</v>
      </c>
      <c r="C10" s="265" t="s">
        <v>138</v>
      </c>
      <c r="D10" s="266" t="e">
        <f>+'[1]3-1 (4)'!D10*'[1]6 (4)'!D10*0.012</f>
        <v>#REF!</v>
      </c>
      <c r="E10" s="266" t="e">
        <f>+'[1]3-1 (4)'!E10*'[1]6 (4)'!E10*0.012</f>
        <v>#REF!</v>
      </c>
      <c r="F10" s="266" t="e">
        <f>+'[1]3-1 (4)'!F10*'[1]6 (4)'!F10*0.012</f>
        <v>#REF!</v>
      </c>
      <c r="G10" s="266"/>
      <c r="H10" s="266" t="e">
        <f>+'[1]3-1 (4)'!H10*'[1]6 (4)'!H10*0.012</f>
        <v>#REF!</v>
      </c>
      <c r="I10" s="267" t="e">
        <f>+'[1]3-1 (4)'!I10*'[1]6 (4)'!I10*0.012</f>
        <v>#REF!</v>
      </c>
      <c r="J10" s="266" t="e">
        <f>+'[1]3-1 (4)'!F10*'[1]6 (4)'!F10*0.012</f>
        <v>#REF!</v>
      </c>
      <c r="K10" s="267" t="e">
        <f>+'[1]3-1 (4)'!G10*'[1]6 (4)'!G10*0.012</f>
        <v>#REF!</v>
      </c>
      <c r="L10" s="267" t="e">
        <f>+'[1]3-1 (4)'!H10*'[1]6 (4)'!H10*0.012</f>
        <v>#REF!</v>
      </c>
      <c r="M10" s="267" t="e">
        <f>+'[1]3-1 (4)'!I10*'[1]6 (4)'!I10*0.012</f>
        <v>#REF!</v>
      </c>
      <c r="N10" s="267" t="e">
        <f>+'[1]3-1 (4)'!J10*'[1]6 (4)'!J10*0.012</f>
        <v>#REF!</v>
      </c>
      <c r="O10" s="267" t="e">
        <f>+'[1]3-1 (4)'!K10*'[1]6 (4)'!K10*0.012</f>
        <v>#REF!</v>
      </c>
    </row>
    <row r="11" spans="1:15" ht="18" hidden="1" customHeight="1">
      <c r="A11" s="201"/>
      <c r="B11" s="201"/>
      <c r="C11" s="164" t="s">
        <v>139</v>
      </c>
      <c r="D11" s="266" t="e">
        <f>+'[1]3-1 (4)'!D11*'[1]6 (4)'!D11*0.012</f>
        <v>#REF!</v>
      </c>
      <c r="E11" s="266" t="e">
        <f>+'[1]3-1 (4)'!E11*'[1]6 (4)'!E11*0.012</f>
        <v>#REF!</v>
      </c>
      <c r="F11" s="266" t="e">
        <f>+'[1]3-1 (4)'!F11*'[1]6 (4)'!F11*0.012</f>
        <v>#REF!</v>
      </c>
      <c r="G11" s="266"/>
      <c r="H11" s="266" t="e">
        <f>+'[1]3-1 (4)'!H11*'[1]6 (4)'!H11*0.012</f>
        <v>#REF!</v>
      </c>
      <c r="I11" s="267" t="e">
        <f>+'[1]3-1 (4)'!I11*'[1]6 (4)'!I11*0.012</f>
        <v>#REF!</v>
      </c>
      <c r="J11" s="266" t="e">
        <f>+'[1]3-1 (4)'!F11*'[1]6 (4)'!F11*0.012</f>
        <v>#REF!</v>
      </c>
      <c r="K11" s="267" t="e">
        <f>+'[1]3-1 (4)'!G11*'[1]6 (4)'!G11*0.012</f>
        <v>#REF!</v>
      </c>
      <c r="L11" s="267" t="e">
        <f>+'[1]3-1 (4)'!H11*'[1]6 (4)'!H11*0.012</f>
        <v>#REF!</v>
      </c>
      <c r="M11" s="267" t="e">
        <f>+'[1]3-1 (4)'!I11*'[1]6 (4)'!I11*0.012</f>
        <v>#REF!</v>
      </c>
      <c r="N11" s="267" t="e">
        <f>+'[1]3-1 (4)'!J11*'[1]6 (4)'!J11*0.012</f>
        <v>#REF!</v>
      </c>
      <c r="O11" s="267" t="e">
        <f>+'[1]3-1 (4)'!K11*'[1]6 (4)'!K11*0.012</f>
        <v>#REF!</v>
      </c>
    </row>
    <row r="12" spans="1:15" ht="18" hidden="1" customHeight="1">
      <c r="A12" s="201"/>
      <c r="B12" s="201"/>
      <c r="C12" s="164" t="s">
        <v>140</v>
      </c>
      <c r="D12" s="266" t="e">
        <f>+'[1]3-1 (4)'!D12*'[1]6 (4)'!D12*0.012</f>
        <v>#REF!</v>
      </c>
      <c r="E12" s="266" t="e">
        <f>+'[1]3-1 (4)'!E12*'[1]6 (4)'!E12*0.012</f>
        <v>#REF!</v>
      </c>
      <c r="F12" s="266" t="e">
        <f>+'[1]3-1 (4)'!F12*'[1]6 (4)'!F12*0.012</f>
        <v>#REF!</v>
      </c>
      <c r="G12" s="266"/>
      <c r="H12" s="266" t="e">
        <f>+'[1]3-1 (4)'!H12*'[1]6 (4)'!H12*0.012</f>
        <v>#REF!</v>
      </c>
      <c r="I12" s="267" t="e">
        <f>+'[1]3-1 (4)'!I12*'[1]6 (4)'!I12*0.012</f>
        <v>#REF!</v>
      </c>
      <c r="J12" s="266" t="e">
        <f>+'[1]3-1 (4)'!F12*'[1]6 (4)'!F12*0.012</f>
        <v>#REF!</v>
      </c>
      <c r="K12" s="267" t="e">
        <f>+'[1]3-1 (4)'!G12*'[1]6 (4)'!G12*0.012</f>
        <v>#REF!</v>
      </c>
      <c r="L12" s="267" t="e">
        <f>+'[1]3-1 (4)'!H12*'[1]6 (4)'!H12*0.012</f>
        <v>#REF!</v>
      </c>
      <c r="M12" s="267" t="e">
        <f>+'[1]3-1 (4)'!I12*'[1]6 (4)'!I12*0.012</f>
        <v>#REF!</v>
      </c>
      <c r="N12" s="267" t="e">
        <f>+'[1]3-1 (4)'!J12*'[1]6 (4)'!J12*0.012</f>
        <v>#REF!</v>
      </c>
      <c r="O12" s="267" t="e">
        <f>+'[1]3-1 (4)'!K12*'[1]6 (4)'!K12*0.012</f>
        <v>#REF!</v>
      </c>
    </row>
    <row r="13" spans="1:15" ht="24.75" hidden="1" customHeight="1">
      <c r="A13" s="201"/>
      <c r="B13" s="201"/>
      <c r="C13" s="164" t="s">
        <v>141</v>
      </c>
      <c r="D13" s="266" t="e">
        <f>+'[1]3-1 (4)'!D13*'[1]6 (4)'!D13*0.012</f>
        <v>#REF!</v>
      </c>
      <c r="E13" s="266" t="e">
        <f>+'[1]3-1 (4)'!E13*'[1]6 (4)'!E13*0.012</f>
        <v>#REF!</v>
      </c>
      <c r="F13" s="266" t="e">
        <f>+'[1]3-1 (4)'!F13*'[1]6 (4)'!F13*0.012</f>
        <v>#REF!</v>
      </c>
      <c r="G13" s="266"/>
      <c r="H13" s="266" t="e">
        <f>+'[1]3-1 (4)'!H13*'[1]6 (4)'!H13*0.012</f>
        <v>#REF!</v>
      </c>
      <c r="I13" s="267" t="e">
        <f>+'[1]3-1 (4)'!I13*'[1]6 (4)'!I13*0.012</f>
        <v>#REF!</v>
      </c>
      <c r="J13" s="266" t="e">
        <f>+'[1]3-1 (4)'!F13*'[1]6 (4)'!F13*0.012</f>
        <v>#REF!</v>
      </c>
      <c r="K13" s="267" t="e">
        <f>+'[1]3-1 (4)'!G13*'[1]6 (4)'!G13*0.012</f>
        <v>#REF!</v>
      </c>
      <c r="L13" s="267" t="e">
        <f>+'[1]3-1 (4)'!H13*'[1]6 (4)'!H13*0.012</f>
        <v>#REF!</v>
      </c>
      <c r="M13" s="267" t="e">
        <f>+'[1]3-1 (4)'!I13*'[1]6 (4)'!I13*0.012</f>
        <v>#REF!</v>
      </c>
      <c r="N13" s="267" t="e">
        <f>+'[1]3-1 (4)'!J13*'[1]6 (4)'!J13*0.012</f>
        <v>#REF!</v>
      </c>
      <c r="O13" s="267" t="e">
        <f>+'[1]3-1 (4)'!K13*'[1]6 (4)'!K13*0.012</f>
        <v>#REF!</v>
      </c>
    </row>
    <row r="14" spans="1:15" ht="28.5" hidden="1" customHeight="1">
      <c r="A14" s="201"/>
      <c r="B14" s="201"/>
      <c r="C14" s="164" t="s">
        <v>142</v>
      </c>
      <c r="D14" s="266" t="e">
        <f>+'[1]3-1 (4)'!D14*'[1]6 (4)'!D14*0.012</f>
        <v>#REF!</v>
      </c>
      <c r="E14" s="266" t="e">
        <f>+'[1]3-1 (4)'!E14*'[1]6 (4)'!E14*0.012</f>
        <v>#REF!</v>
      </c>
      <c r="F14" s="266" t="e">
        <f>+'[1]3-1 (4)'!F14*'[1]6 (4)'!F14*0.012</f>
        <v>#REF!</v>
      </c>
      <c r="G14" s="266"/>
      <c r="H14" s="266" t="e">
        <f>+'[1]3-1 (4)'!H14*'[1]6 (4)'!H14*0.012</f>
        <v>#REF!</v>
      </c>
      <c r="I14" s="267" t="e">
        <f>+'[1]3-1 (4)'!I14*'[1]6 (4)'!I14*0.012</f>
        <v>#REF!</v>
      </c>
      <c r="J14" s="266" t="e">
        <f>+'[1]3-1 (4)'!F14*'[1]6 (4)'!F14*0.012</f>
        <v>#REF!</v>
      </c>
      <c r="K14" s="267" t="e">
        <f>+'[1]3-1 (4)'!G14*'[1]6 (4)'!G14*0.012</f>
        <v>#REF!</v>
      </c>
      <c r="L14" s="267" t="e">
        <f>+'[1]3-1 (4)'!H14*'[1]6 (4)'!H14*0.012</f>
        <v>#REF!</v>
      </c>
      <c r="M14" s="267" t="e">
        <f>+'[1]3-1 (4)'!I14*'[1]6 (4)'!I14*0.012</f>
        <v>#REF!</v>
      </c>
      <c r="N14" s="267" t="e">
        <f>+'[1]3-1 (4)'!J14*'[1]6 (4)'!J14*0.012</f>
        <v>#REF!</v>
      </c>
      <c r="O14" s="267" t="e">
        <f>+'[1]3-1 (4)'!K14*'[1]6 (4)'!K14*0.012</f>
        <v>#REF!</v>
      </c>
    </row>
    <row r="15" spans="1:15" ht="29.25" hidden="1" customHeight="1">
      <c r="A15" s="201"/>
      <c r="B15" s="201"/>
      <c r="C15" s="164" t="s">
        <v>143</v>
      </c>
      <c r="D15" s="266" t="e">
        <f>+'[1]3-1 (4)'!D15*'[1]6 (4)'!D15*0.012</f>
        <v>#REF!</v>
      </c>
      <c r="E15" s="266" t="e">
        <f>+'[1]3-1 (4)'!E15*'[1]6 (4)'!E15*0.012</f>
        <v>#REF!</v>
      </c>
      <c r="F15" s="266" t="e">
        <f>+'[1]3-1 (4)'!F15*'[1]6 (4)'!F15*0.012</f>
        <v>#REF!</v>
      </c>
      <c r="G15" s="266"/>
      <c r="H15" s="266" t="e">
        <f>+'[1]3-1 (4)'!H15*'[1]6 (4)'!H15*0.012</f>
        <v>#REF!</v>
      </c>
      <c r="I15" s="267" t="e">
        <f>+'[1]3-1 (4)'!I15*'[1]6 (4)'!I15*0.012</f>
        <v>#REF!</v>
      </c>
      <c r="J15" s="266" t="e">
        <f>+'[1]3-1 (4)'!F15*'[1]6 (4)'!F15*0.012</f>
        <v>#REF!</v>
      </c>
      <c r="K15" s="267" t="e">
        <f>+'[1]3-1 (4)'!G15*'[1]6 (4)'!G15*0.012</f>
        <v>#REF!</v>
      </c>
      <c r="L15" s="267" t="e">
        <f>+'[1]3-1 (4)'!H15*'[1]6 (4)'!H15*0.012</f>
        <v>#REF!</v>
      </c>
      <c r="M15" s="267" t="e">
        <f>+'[1]3-1 (4)'!I15*'[1]6 (4)'!I15*0.012</f>
        <v>#REF!</v>
      </c>
      <c r="N15" s="267" t="e">
        <f>+'[1]3-1 (4)'!J15*'[1]6 (4)'!J15*0.012</f>
        <v>#REF!</v>
      </c>
      <c r="O15" s="267" t="e">
        <f>+'[1]3-1 (4)'!K15*'[1]6 (4)'!K15*0.012</f>
        <v>#REF!</v>
      </c>
    </row>
    <row r="16" spans="1:15" ht="18" hidden="1" customHeight="1">
      <c r="A16" s="201" t="s">
        <v>144</v>
      </c>
      <c r="B16" s="201" t="s">
        <v>145</v>
      </c>
      <c r="C16" s="265" t="s">
        <v>146</v>
      </c>
      <c r="D16" s="266" t="e">
        <f>+'[1]3-1 (4)'!D16*'[1]6 (4)'!D16*0.012</f>
        <v>#REF!</v>
      </c>
      <c r="E16" s="266" t="e">
        <f>+'[1]3-1 (4)'!E16*'[1]6 (4)'!E16*0.012</f>
        <v>#REF!</v>
      </c>
      <c r="F16" s="266" t="e">
        <f>+'[1]3-1 (4)'!F16*'[1]6 (4)'!F16*0.012</f>
        <v>#REF!</v>
      </c>
      <c r="G16" s="266"/>
      <c r="H16" s="266" t="e">
        <f>+'[1]3-1 (4)'!H16*'[1]6 (4)'!H16*0.012</f>
        <v>#REF!</v>
      </c>
      <c r="I16" s="267" t="e">
        <f>+'[1]3-1 (4)'!I16*'[1]6 (4)'!I16*0.012</f>
        <v>#REF!</v>
      </c>
      <c r="J16" s="266" t="e">
        <f>+'[1]3-1 (4)'!F16*'[1]6 (4)'!F16*0.012</f>
        <v>#REF!</v>
      </c>
      <c r="K16" s="267" t="e">
        <f>+'[1]3-1 (4)'!G16*'[1]6 (4)'!G16*0.012</f>
        <v>#REF!</v>
      </c>
      <c r="L16" s="267" t="e">
        <f>+'[1]3-1 (4)'!H16*'[1]6 (4)'!H16*0.012</f>
        <v>#REF!</v>
      </c>
      <c r="M16" s="267" t="e">
        <f>+'[1]3-1 (4)'!I16*'[1]6 (4)'!I16*0.012</f>
        <v>#REF!</v>
      </c>
      <c r="N16" s="267" t="e">
        <f>+'[1]3-1 (4)'!J16*'[1]6 (4)'!J16*0.012</f>
        <v>#REF!</v>
      </c>
      <c r="O16" s="267" t="e">
        <f>+'[1]3-1 (4)'!K16*'[1]6 (4)'!K16*0.012</f>
        <v>#REF!</v>
      </c>
    </row>
    <row r="17" spans="1:15" ht="29.25" customHeight="1">
      <c r="A17" s="201" t="s">
        <v>147</v>
      </c>
      <c r="B17" s="201" t="s">
        <v>148</v>
      </c>
      <c r="C17" s="159" t="s">
        <v>149</v>
      </c>
      <c r="D17" s="328">
        <v>12254.4</v>
      </c>
      <c r="E17" s="328">
        <v>13468.8</v>
      </c>
      <c r="F17" s="328">
        <v>15631.2</v>
      </c>
      <c r="G17" s="328">
        <v>15631.2</v>
      </c>
      <c r="H17" s="329">
        <v>16473.599999999999</v>
      </c>
      <c r="I17" s="329">
        <v>16473.599999999999</v>
      </c>
      <c r="J17" s="329">
        <v>16910.400000000001</v>
      </c>
      <c r="K17" s="329">
        <v>16910.400000000001</v>
      </c>
      <c r="L17" s="277"/>
      <c r="M17" s="277"/>
      <c r="N17" s="277"/>
      <c r="O17" s="277"/>
    </row>
    <row r="18" spans="1:15" s="204" customFormat="1" ht="18" hidden="1" customHeight="1">
      <c r="A18" s="203" t="s">
        <v>150</v>
      </c>
      <c r="B18" s="203" t="s">
        <v>151</v>
      </c>
      <c r="C18" s="159" t="s">
        <v>152</v>
      </c>
      <c r="D18" s="330" t="e">
        <f>+D19+D28</f>
        <v>#REF!</v>
      </c>
      <c r="E18" s="330" t="e">
        <f t="shared" ref="E18:I18" si="4">+E19+E28</f>
        <v>#REF!</v>
      </c>
      <c r="F18" s="330" t="e">
        <f t="shared" si="4"/>
        <v>#REF!</v>
      </c>
      <c r="G18" s="330"/>
      <c r="H18" s="331" t="e">
        <f t="shared" si="4"/>
        <v>#REF!</v>
      </c>
      <c r="I18" s="331" t="e">
        <f t="shared" si="4"/>
        <v>#REF!</v>
      </c>
      <c r="J18" s="331" t="e">
        <f t="shared" ref="J18:K18" si="5">+J19+J28</f>
        <v>#REF!</v>
      </c>
      <c r="K18" s="331" t="e">
        <f t="shared" si="5"/>
        <v>#REF!</v>
      </c>
      <c r="L18" s="279"/>
      <c r="M18" s="279"/>
      <c r="N18" s="279"/>
      <c r="O18" s="279"/>
    </row>
    <row r="19" spans="1:15" s="204" customFormat="1" ht="18" hidden="1" customHeight="1">
      <c r="A19" s="203" t="s">
        <v>153</v>
      </c>
      <c r="B19" s="203" t="s">
        <v>154</v>
      </c>
      <c r="C19" s="159" t="s">
        <v>155</v>
      </c>
      <c r="D19" s="330" t="e">
        <f>+D20+D21+D27</f>
        <v>#REF!</v>
      </c>
      <c r="E19" s="330" t="e">
        <f t="shared" ref="E19:I19" si="6">+E20+E21+E27</f>
        <v>#REF!</v>
      </c>
      <c r="F19" s="330" t="e">
        <f t="shared" si="6"/>
        <v>#REF!</v>
      </c>
      <c r="G19" s="330"/>
      <c r="H19" s="331" t="e">
        <f t="shared" si="6"/>
        <v>#REF!</v>
      </c>
      <c r="I19" s="331" t="e">
        <f t="shared" si="6"/>
        <v>#REF!</v>
      </c>
      <c r="J19" s="331" t="e">
        <f t="shared" ref="J19:K19" si="7">+J20+J21+J27</f>
        <v>#REF!</v>
      </c>
      <c r="K19" s="331" t="e">
        <f t="shared" si="7"/>
        <v>#REF!</v>
      </c>
      <c r="L19" s="279"/>
      <c r="M19" s="279"/>
      <c r="N19" s="279"/>
      <c r="O19" s="279"/>
    </row>
    <row r="20" spans="1:15" ht="18" hidden="1" customHeight="1">
      <c r="A20" s="201" t="s">
        <v>156</v>
      </c>
      <c r="B20" s="201" t="s">
        <v>157</v>
      </c>
      <c r="C20" s="168" t="s">
        <v>158</v>
      </c>
      <c r="D20" s="332" t="e">
        <f>+'[1]3-1 (4)'!D20*'[1]6 (4)'!D20*0.012</f>
        <v>#REF!</v>
      </c>
      <c r="E20" s="332" t="e">
        <f>+'[1]3-1 (4)'!E20*'[1]6 (4)'!E20*0.012</f>
        <v>#REF!</v>
      </c>
      <c r="F20" s="332" t="e">
        <f>+'[1]3-1 (4)'!F20*'[1]6 (4)'!F20*0.012</f>
        <v>#REF!</v>
      </c>
      <c r="G20" s="332"/>
      <c r="H20" s="333" t="e">
        <f>+'[1]3-1 (4)'!H20*'[1]6 (4)'!H20*0.012</f>
        <v>#REF!</v>
      </c>
      <c r="I20" s="333" t="e">
        <f>+'[1]3-1 (4)'!I20*'[1]6 (4)'!I20*0.012</f>
        <v>#REF!</v>
      </c>
      <c r="J20" s="333" t="e">
        <f>+'[1]3-1 (4)'!F20*'[1]6 (4)'!F20*0.012</f>
        <v>#REF!</v>
      </c>
      <c r="K20" s="333" t="e">
        <f>+'[1]3-1 (4)'!G20*'[1]6 (4)'!G20*0.012</f>
        <v>#REF!</v>
      </c>
      <c r="L20" s="280"/>
      <c r="M20" s="280"/>
      <c r="N20" s="280"/>
      <c r="O20" s="280"/>
    </row>
    <row r="21" spans="1:15" s="204" customFormat="1" ht="18" hidden="1" customHeight="1">
      <c r="A21" s="203" t="s">
        <v>159</v>
      </c>
      <c r="B21" s="203" t="s">
        <v>160</v>
      </c>
      <c r="C21" s="171" t="s">
        <v>517</v>
      </c>
      <c r="D21" s="328" t="e">
        <f>+D22+D26</f>
        <v>#REF!</v>
      </c>
      <c r="E21" s="328" t="e">
        <f t="shared" ref="E21:I21" si="8">+E22+E26</f>
        <v>#REF!</v>
      </c>
      <c r="F21" s="328" t="e">
        <f t="shared" si="8"/>
        <v>#REF!</v>
      </c>
      <c r="G21" s="328"/>
      <c r="H21" s="329" t="e">
        <f t="shared" si="8"/>
        <v>#REF!</v>
      </c>
      <c r="I21" s="329" t="e">
        <f t="shared" si="8"/>
        <v>#REF!</v>
      </c>
      <c r="J21" s="329" t="e">
        <f t="shared" ref="J21:K21" si="9">+J22+J26</f>
        <v>#REF!</v>
      </c>
      <c r="K21" s="329" t="e">
        <f t="shared" si="9"/>
        <v>#REF!</v>
      </c>
      <c r="L21" s="277"/>
      <c r="M21" s="277"/>
      <c r="N21" s="277"/>
      <c r="O21" s="277"/>
    </row>
    <row r="22" spans="1:15" s="204" customFormat="1" ht="18" hidden="1" customHeight="1">
      <c r="A22" s="203" t="s">
        <v>162</v>
      </c>
      <c r="B22" s="203" t="s">
        <v>163</v>
      </c>
      <c r="C22" s="171" t="s">
        <v>164</v>
      </c>
      <c r="D22" s="328" t="e">
        <f>SUM(D23:D25)</f>
        <v>#REF!</v>
      </c>
      <c r="E22" s="328" t="e">
        <f t="shared" ref="E22:I22" si="10">SUM(E23:E25)</f>
        <v>#REF!</v>
      </c>
      <c r="F22" s="328" t="e">
        <f t="shared" si="10"/>
        <v>#REF!</v>
      </c>
      <c r="G22" s="328"/>
      <c r="H22" s="329" t="e">
        <f t="shared" si="10"/>
        <v>#REF!</v>
      </c>
      <c r="I22" s="329" t="e">
        <f t="shared" si="10"/>
        <v>#REF!</v>
      </c>
      <c r="J22" s="329" t="e">
        <f t="shared" ref="J22:K22" si="11">SUM(J23:J25)</f>
        <v>#REF!</v>
      </c>
      <c r="K22" s="329" t="e">
        <f t="shared" si="11"/>
        <v>#REF!</v>
      </c>
      <c r="L22" s="277"/>
      <c r="M22" s="277"/>
      <c r="N22" s="277"/>
      <c r="O22" s="277"/>
    </row>
    <row r="23" spans="1:15" ht="30" hidden="1" customHeight="1">
      <c r="A23" s="201" t="s">
        <v>165</v>
      </c>
      <c r="B23" s="201" t="s">
        <v>166</v>
      </c>
      <c r="C23" s="168" t="s">
        <v>167</v>
      </c>
      <c r="D23" s="332" t="e">
        <f>+'[1]3-1 (4)'!D23*'[1]6 (4)'!D23*0.012</f>
        <v>#REF!</v>
      </c>
      <c r="E23" s="332" t="e">
        <f>+'[1]3-1 (4)'!E23*'[1]6 (4)'!E23*0.012</f>
        <v>#REF!</v>
      </c>
      <c r="F23" s="332" t="e">
        <f>+'[1]3-1 (4)'!F23*'[1]6 (4)'!F23*0.012</f>
        <v>#REF!</v>
      </c>
      <c r="G23" s="332"/>
      <c r="H23" s="333" t="e">
        <f>+'[1]3-1 (4)'!H23*'[1]6 (4)'!H23*0.012</f>
        <v>#REF!</v>
      </c>
      <c r="I23" s="333" t="e">
        <f>+'[1]3-1 (4)'!I23*'[1]6 (4)'!I23*0.012</f>
        <v>#REF!</v>
      </c>
      <c r="J23" s="333" t="e">
        <f>+'[1]3-1 (4)'!F23*'[1]6 (4)'!F23*0.012</f>
        <v>#REF!</v>
      </c>
      <c r="K23" s="333" t="e">
        <f>+'[1]3-1 (4)'!G23*'[1]6 (4)'!G23*0.012</f>
        <v>#REF!</v>
      </c>
      <c r="L23" s="280"/>
      <c r="M23" s="280"/>
      <c r="N23" s="280"/>
      <c r="O23" s="280"/>
    </row>
    <row r="24" spans="1:15" ht="18" hidden="1" customHeight="1">
      <c r="A24" s="201" t="s">
        <v>168</v>
      </c>
      <c r="B24" s="201" t="s">
        <v>169</v>
      </c>
      <c r="C24" s="168" t="s">
        <v>170</v>
      </c>
      <c r="D24" s="332" t="e">
        <f>+'[1]3-1 (4)'!D24*'[1]6 (4)'!D24*0.012</f>
        <v>#REF!</v>
      </c>
      <c r="E24" s="332" t="e">
        <f>+'[1]3-1 (4)'!E24*'[1]6 (4)'!E24*0.012</f>
        <v>#REF!</v>
      </c>
      <c r="F24" s="332" t="e">
        <f>+'[1]3-1 (4)'!F24*'[1]6 (4)'!F24*0.012</f>
        <v>#REF!</v>
      </c>
      <c r="G24" s="332"/>
      <c r="H24" s="333" t="e">
        <f>+'[1]3-1 (4)'!H24*'[1]6 (4)'!H24*0.012</f>
        <v>#REF!</v>
      </c>
      <c r="I24" s="333" t="e">
        <f>+'[1]3-1 (4)'!I24*'[1]6 (4)'!I24*0.012</f>
        <v>#REF!</v>
      </c>
      <c r="J24" s="333" t="e">
        <f>+'[1]3-1 (4)'!F24*'[1]6 (4)'!F24*0.012</f>
        <v>#REF!</v>
      </c>
      <c r="K24" s="333" t="e">
        <f>+'[1]3-1 (4)'!G24*'[1]6 (4)'!G24*0.012</f>
        <v>#REF!</v>
      </c>
      <c r="L24" s="280"/>
      <c r="M24" s="280"/>
      <c r="N24" s="280"/>
      <c r="O24" s="280"/>
    </row>
    <row r="25" spans="1:15" ht="27.75" hidden="1" customHeight="1">
      <c r="A25" s="201" t="s">
        <v>171</v>
      </c>
      <c r="B25" s="201" t="s">
        <v>172</v>
      </c>
      <c r="C25" s="168" t="s">
        <v>173</v>
      </c>
      <c r="D25" s="332" t="e">
        <f>+'[1]3-1 (4)'!D25*'[1]6 (4)'!D25*0.012</f>
        <v>#REF!</v>
      </c>
      <c r="E25" s="332" t="e">
        <f>+'[1]3-1 (4)'!E25*'[1]6 (4)'!E25*0.012</f>
        <v>#REF!</v>
      </c>
      <c r="F25" s="332" t="e">
        <f>+'[1]3-1 (4)'!F25*'[1]6 (4)'!F25*0.012</f>
        <v>#REF!</v>
      </c>
      <c r="G25" s="332"/>
      <c r="H25" s="333" t="e">
        <f>+'[1]3-1 (4)'!H25*'[1]6 (4)'!H25*0.012</f>
        <v>#REF!</v>
      </c>
      <c r="I25" s="333" t="e">
        <f>+'[1]3-1 (4)'!I25*'[1]6 (4)'!I25*0.012</f>
        <v>#REF!</v>
      </c>
      <c r="J25" s="333" t="e">
        <f>+'[1]3-1 (4)'!F25*'[1]6 (4)'!F25*0.012</f>
        <v>#REF!</v>
      </c>
      <c r="K25" s="333" t="e">
        <f>+'[1]3-1 (4)'!G25*'[1]6 (4)'!G25*0.012</f>
        <v>#REF!</v>
      </c>
      <c r="L25" s="280"/>
      <c r="M25" s="280"/>
      <c r="N25" s="280"/>
      <c r="O25" s="280"/>
    </row>
    <row r="26" spans="1:15" ht="18" hidden="1" customHeight="1">
      <c r="A26" s="201" t="s">
        <v>174</v>
      </c>
      <c r="B26" s="201" t="s">
        <v>175</v>
      </c>
      <c r="C26" s="168" t="s">
        <v>176</v>
      </c>
      <c r="D26" s="332" t="e">
        <f>+'[1]3-1 (4)'!D26*'[1]6 (4)'!D26*0.012</f>
        <v>#REF!</v>
      </c>
      <c r="E26" s="332" t="e">
        <f>+'[1]3-1 (4)'!E26*'[1]6 (4)'!E26*0.012</f>
        <v>#REF!</v>
      </c>
      <c r="F26" s="332" t="e">
        <f>+'[1]3-1 (4)'!F26*'[1]6 (4)'!F26*0.012</f>
        <v>#REF!</v>
      </c>
      <c r="G26" s="332"/>
      <c r="H26" s="333" t="e">
        <f>+'[1]3-1 (4)'!H26*'[1]6 (4)'!H26*0.012</f>
        <v>#REF!</v>
      </c>
      <c r="I26" s="333" t="e">
        <f>+'[1]3-1 (4)'!I26*'[1]6 (4)'!I26*0.012</f>
        <v>#REF!</v>
      </c>
      <c r="J26" s="333" t="e">
        <f>+'[1]3-1 (4)'!F26*'[1]6 (4)'!F26*0.012</f>
        <v>#REF!</v>
      </c>
      <c r="K26" s="333" t="e">
        <f>+'[1]3-1 (4)'!G26*'[1]6 (4)'!G26*0.012</f>
        <v>#REF!</v>
      </c>
      <c r="L26" s="280"/>
      <c r="M26" s="280"/>
      <c r="N26" s="280"/>
      <c r="O26" s="280"/>
    </row>
    <row r="27" spans="1:15" ht="18" hidden="1" customHeight="1">
      <c r="A27" s="201" t="s">
        <v>177</v>
      </c>
      <c r="B27" s="201" t="s">
        <v>178</v>
      </c>
      <c r="C27" s="281" t="s">
        <v>179</v>
      </c>
      <c r="D27" s="332" t="e">
        <f>+'[1]3-1 (4)'!D27*'[1]6 (4)'!D27*0.012</f>
        <v>#REF!</v>
      </c>
      <c r="E27" s="332" t="e">
        <f>+'[1]3-1 (4)'!E27*'[1]6 (4)'!E27*0.012</f>
        <v>#REF!</v>
      </c>
      <c r="F27" s="332" t="e">
        <f>+'[1]3-1 (4)'!F27*'[1]6 (4)'!F27*0.012</f>
        <v>#REF!</v>
      </c>
      <c r="G27" s="332"/>
      <c r="H27" s="333" t="e">
        <f>+'[1]3-1 (4)'!H27*'[1]6 (4)'!H27*0.012</f>
        <v>#REF!</v>
      </c>
      <c r="I27" s="333" t="e">
        <f>+'[1]3-1 (4)'!I27*'[1]6 (4)'!I27*0.012</f>
        <v>#REF!</v>
      </c>
      <c r="J27" s="333" t="e">
        <f>+'[1]3-1 (4)'!F27*'[1]6 (4)'!F27*0.012</f>
        <v>#REF!</v>
      </c>
      <c r="K27" s="333" t="e">
        <f>+'[1]3-1 (4)'!G27*'[1]6 (4)'!G27*0.012</f>
        <v>#REF!</v>
      </c>
      <c r="L27" s="280"/>
      <c r="M27" s="280"/>
      <c r="N27" s="280"/>
      <c r="O27" s="280"/>
    </row>
    <row r="28" spans="1:15" s="204" customFormat="1" ht="18" hidden="1" customHeight="1">
      <c r="A28" s="203" t="s">
        <v>180</v>
      </c>
      <c r="B28" s="203" t="s">
        <v>181</v>
      </c>
      <c r="C28" s="159" t="s">
        <v>182</v>
      </c>
      <c r="D28" s="328" t="e">
        <f>+D29+D33</f>
        <v>#REF!</v>
      </c>
      <c r="E28" s="328" t="e">
        <f t="shared" ref="E28:I28" si="12">+E29+E33</f>
        <v>#REF!</v>
      </c>
      <c r="F28" s="328" t="e">
        <f t="shared" si="12"/>
        <v>#REF!</v>
      </c>
      <c r="G28" s="328"/>
      <c r="H28" s="329" t="e">
        <f t="shared" si="12"/>
        <v>#REF!</v>
      </c>
      <c r="I28" s="329" t="e">
        <f t="shared" si="12"/>
        <v>#REF!</v>
      </c>
      <c r="J28" s="329" t="e">
        <f t="shared" ref="J28:K28" si="13">+J29+J33</f>
        <v>#REF!</v>
      </c>
      <c r="K28" s="329" t="e">
        <f t="shared" si="13"/>
        <v>#REF!</v>
      </c>
      <c r="L28" s="277"/>
      <c r="M28" s="277"/>
      <c r="N28" s="277"/>
      <c r="O28" s="277"/>
    </row>
    <row r="29" spans="1:15" ht="18" hidden="1" customHeight="1">
      <c r="A29" s="201" t="s">
        <v>183</v>
      </c>
      <c r="B29" s="201" t="s">
        <v>184</v>
      </c>
      <c r="C29" s="168" t="s">
        <v>185</v>
      </c>
      <c r="D29" s="332" t="e">
        <f>+'[1]3-1 (4)'!D29*'[1]6 (4)'!D29*0.012</f>
        <v>#REF!</v>
      </c>
      <c r="E29" s="332" t="e">
        <f>+'[1]3-1 (4)'!E29*'[1]6 (4)'!E29*0.012</f>
        <v>#REF!</v>
      </c>
      <c r="F29" s="332" t="e">
        <f>+'[1]3-1 (4)'!F29*'[1]6 (4)'!F29*0.012</f>
        <v>#REF!</v>
      </c>
      <c r="G29" s="332"/>
      <c r="H29" s="333" t="e">
        <f>+'[1]3-1 (4)'!H29*'[1]6 (4)'!H29*0.012</f>
        <v>#REF!</v>
      </c>
      <c r="I29" s="333" t="e">
        <f>+'[1]3-1 (4)'!I29*'[1]6 (4)'!I29*0.012</f>
        <v>#REF!</v>
      </c>
      <c r="J29" s="333" t="e">
        <f>+'[1]3-1 (4)'!F29*'[1]6 (4)'!F29*0.012</f>
        <v>#REF!</v>
      </c>
      <c r="K29" s="333" t="e">
        <f>+'[1]3-1 (4)'!G29*'[1]6 (4)'!G29*0.012</f>
        <v>#REF!</v>
      </c>
      <c r="L29" s="280"/>
      <c r="M29" s="280"/>
      <c r="N29" s="280"/>
      <c r="O29" s="280"/>
    </row>
    <row r="30" spans="1:15" ht="28.5" hidden="1" customHeight="1">
      <c r="A30" s="201" t="s">
        <v>186</v>
      </c>
      <c r="B30" s="201" t="s">
        <v>187</v>
      </c>
      <c r="C30" s="168" t="s">
        <v>188</v>
      </c>
      <c r="D30" s="332" t="e">
        <f>+'[1]3-1 (4)'!D30*'[1]6 (4)'!D30*0.012</f>
        <v>#REF!</v>
      </c>
      <c r="E30" s="332" t="e">
        <f>+'[1]3-1 (4)'!E30*'[1]6 (4)'!E30*0.012</f>
        <v>#REF!</v>
      </c>
      <c r="F30" s="332" t="e">
        <f>+'[1]3-1 (4)'!F30*'[1]6 (4)'!F30*0.012</f>
        <v>#REF!</v>
      </c>
      <c r="G30" s="332"/>
      <c r="H30" s="333" t="e">
        <f>+'[1]3-1 (4)'!H30*'[1]6 (4)'!H30*0.012</f>
        <v>#REF!</v>
      </c>
      <c r="I30" s="333" t="e">
        <f>+'[1]3-1 (4)'!I30*'[1]6 (4)'!I30*0.012</f>
        <v>#REF!</v>
      </c>
      <c r="J30" s="333" t="e">
        <f>+'[1]3-1 (4)'!F30*'[1]6 (4)'!F30*0.012</f>
        <v>#REF!</v>
      </c>
      <c r="K30" s="333" t="e">
        <f>+'[1]3-1 (4)'!G30*'[1]6 (4)'!G30*0.012</f>
        <v>#REF!</v>
      </c>
      <c r="L30" s="280"/>
      <c r="M30" s="280"/>
      <c r="N30" s="280"/>
      <c r="O30" s="280"/>
    </row>
    <row r="31" spans="1:15" ht="18" hidden="1" customHeight="1">
      <c r="A31" s="201" t="s">
        <v>189</v>
      </c>
      <c r="B31" s="201" t="s">
        <v>190</v>
      </c>
      <c r="C31" s="168" t="s">
        <v>191</v>
      </c>
      <c r="D31" s="332" t="e">
        <f>+'[1]3-1 (4)'!D31*'[1]6 (4)'!D31*0.012</f>
        <v>#REF!</v>
      </c>
      <c r="E31" s="332" t="e">
        <f>+'[1]3-1 (4)'!E31*'[1]6 (4)'!E31*0.012</f>
        <v>#REF!</v>
      </c>
      <c r="F31" s="332" t="e">
        <f>+'[1]3-1 (4)'!F31*'[1]6 (4)'!F31*0.012</f>
        <v>#REF!</v>
      </c>
      <c r="G31" s="332"/>
      <c r="H31" s="333" t="e">
        <f>+'[1]3-1 (4)'!H31*'[1]6 (4)'!H31*0.012</f>
        <v>#REF!</v>
      </c>
      <c r="I31" s="333" t="e">
        <f>+'[1]3-1 (4)'!I31*'[1]6 (4)'!I31*0.012</f>
        <v>#REF!</v>
      </c>
      <c r="J31" s="333" t="e">
        <f>+'[1]3-1 (4)'!F31*'[1]6 (4)'!F31*0.012</f>
        <v>#REF!</v>
      </c>
      <c r="K31" s="333" t="e">
        <f>+'[1]3-1 (4)'!G31*'[1]6 (4)'!G31*0.012</f>
        <v>#REF!</v>
      </c>
      <c r="L31" s="280"/>
      <c r="M31" s="280"/>
      <c r="N31" s="280"/>
      <c r="O31" s="280"/>
    </row>
    <row r="32" spans="1:15" ht="28.5" hidden="1" customHeight="1">
      <c r="A32" s="201" t="s">
        <v>192</v>
      </c>
      <c r="B32" s="201" t="s">
        <v>193</v>
      </c>
      <c r="C32" s="168" t="s">
        <v>194</v>
      </c>
      <c r="D32" s="332" t="e">
        <f>+'[1]3-1 (4)'!D32*'[1]6 (4)'!D32*0.012</f>
        <v>#REF!</v>
      </c>
      <c r="E32" s="332" t="e">
        <f>+'[1]3-1 (4)'!E32*'[1]6 (4)'!E32*0.012</f>
        <v>#REF!</v>
      </c>
      <c r="F32" s="332" t="e">
        <f>+'[1]3-1 (4)'!F32*'[1]6 (4)'!F32*0.012</f>
        <v>#REF!</v>
      </c>
      <c r="G32" s="332"/>
      <c r="H32" s="333" t="e">
        <f>+'[1]3-1 (4)'!H32*'[1]6 (4)'!H32*0.012</f>
        <v>#REF!</v>
      </c>
      <c r="I32" s="333" t="e">
        <f>+'[1]3-1 (4)'!I32*'[1]6 (4)'!I32*0.012</f>
        <v>#REF!</v>
      </c>
      <c r="J32" s="333" t="e">
        <f>+'[1]3-1 (4)'!F32*'[1]6 (4)'!F32*0.012</f>
        <v>#REF!</v>
      </c>
      <c r="K32" s="333" t="e">
        <f>+'[1]3-1 (4)'!G32*'[1]6 (4)'!G32*0.012</f>
        <v>#REF!</v>
      </c>
      <c r="L32" s="280"/>
      <c r="M32" s="280"/>
      <c r="N32" s="280"/>
      <c r="O32" s="280"/>
    </row>
    <row r="33" spans="1:15" ht="18" hidden="1" customHeight="1">
      <c r="A33" s="201" t="s">
        <v>195</v>
      </c>
      <c r="B33" s="201" t="s">
        <v>196</v>
      </c>
      <c r="C33" s="168" t="s">
        <v>197</v>
      </c>
      <c r="D33" s="332" t="e">
        <f>+'[1]3-1 (4)'!D33*'[1]6 (4)'!D33*0.012</f>
        <v>#REF!</v>
      </c>
      <c r="E33" s="332" t="e">
        <f>+'[1]3-1 (4)'!E33*'[1]6 (4)'!E33*0.012</f>
        <v>#REF!</v>
      </c>
      <c r="F33" s="332" t="e">
        <f>+'[1]3-1 (4)'!F33*'[1]6 (4)'!F33*0.012</f>
        <v>#REF!</v>
      </c>
      <c r="G33" s="332"/>
      <c r="H33" s="333" t="e">
        <f>+'[1]3-1 (4)'!H33*'[1]6 (4)'!H33*0.012</f>
        <v>#REF!</v>
      </c>
      <c r="I33" s="333" t="e">
        <f>+'[1]3-1 (4)'!I33*'[1]6 (4)'!I33*0.012</f>
        <v>#REF!</v>
      </c>
      <c r="J33" s="333" t="e">
        <f>+'[1]3-1 (4)'!F33*'[1]6 (4)'!F33*0.012</f>
        <v>#REF!</v>
      </c>
      <c r="K33" s="333" t="e">
        <f>+'[1]3-1 (4)'!G33*'[1]6 (4)'!G33*0.012</f>
        <v>#REF!</v>
      </c>
      <c r="L33" s="280"/>
      <c r="M33" s="280"/>
      <c r="N33" s="280"/>
      <c r="O33" s="280"/>
    </row>
    <row r="34" spans="1:15" ht="29.25" hidden="1" customHeight="1">
      <c r="A34" s="201" t="s">
        <v>198</v>
      </c>
      <c r="B34" s="201" t="s">
        <v>199</v>
      </c>
      <c r="C34" s="168" t="s">
        <v>200</v>
      </c>
      <c r="D34" s="332" t="e">
        <f>+'[1]3-1 (4)'!D34*'[1]6 (4)'!D34*0.012</f>
        <v>#REF!</v>
      </c>
      <c r="E34" s="332" t="e">
        <f>+'[1]3-1 (4)'!E34*'[1]6 (4)'!E34*0.012</f>
        <v>#REF!</v>
      </c>
      <c r="F34" s="332" t="e">
        <f>+'[1]3-1 (4)'!F34*'[1]6 (4)'!F34*0.012</f>
        <v>#REF!</v>
      </c>
      <c r="G34" s="332"/>
      <c r="H34" s="333" t="e">
        <f>+'[1]3-1 (4)'!H34*'[1]6 (4)'!H34*0.012</f>
        <v>#REF!</v>
      </c>
      <c r="I34" s="333" t="e">
        <f>+'[1]3-1 (4)'!I34*'[1]6 (4)'!I34*0.012</f>
        <v>#REF!</v>
      </c>
      <c r="J34" s="333" t="e">
        <f>+'[1]3-1 (4)'!F34*'[1]6 (4)'!F34*0.012</f>
        <v>#REF!</v>
      </c>
      <c r="K34" s="333" t="e">
        <f>+'[1]3-1 (4)'!G34*'[1]6 (4)'!G34*0.012</f>
        <v>#REF!</v>
      </c>
      <c r="L34" s="280"/>
      <c r="M34" s="280"/>
      <c r="N34" s="280"/>
      <c r="O34" s="280"/>
    </row>
    <row r="35" spans="1:15" ht="18" hidden="1" customHeight="1">
      <c r="A35" s="201" t="s">
        <v>201</v>
      </c>
      <c r="B35" s="201" t="s">
        <v>202</v>
      </c>
      <c r="C35" s="168" t="s">
        <v>203</v>
      </c>
      <c r="D35" s="332" t="e">
        <f>+'[1]3-1 (4)'!D35*'[1]6 (4)'!D35*0.012</f>
        <v>#REF!</v>
      </c>
      <c r="E35" s="332" t="e">
        <f>+'[1]3-1 (4)'!E35*'[1]6 (4)'!E35*0.012</f>
        <v>#REF!</v>
      </c>
      <c r="F35" s="332" t="e">
        <f>+'[1]3-1 (4)'!F35*'[1]6 (4)'!F35*0.012</f>
        <v>#REF!</v>
      </c>
      <c r="G35" s="332"/>
      <c r="H35" s="333" t="e">
        <f>+'[1]3-1 (4)'!H35*'[1]6 (4)'!H35*0.012</f>
        <v>#REF!</v>
      </c>
      <c r="I35" s="333" t="e">
        <f>+'[1]3-1 (4)'!I35*'[1]6 (4)'!I35*0.012</f>
        <v>#REF!</v>
      </c>
      <c r="J35" s="333" t="e">
        <f>+'[1]3-1 (4)'!F35*'[1]6 (4)'!F35*0.012</f>
        <v>#REF!</v>
      </c>
      <c r="K35" s="333" t="e">
        <f>+'[1]3-1 (4)'!G35*'[1]6 (4)'!G35*0.012</f>
        <v>#REF!</v>
      </c>
      <c r="L35" s="280"/>
      <c r="M35" s="280"/>
      <c r="N35" s="280"/>
      <c r="O35" s="280"/>
    </row>
    <row r="36" spans="1:15" ht="26.25" hidden="1" customHeight="1">
      <c r="A36" s="201" t="s">
        <v>204</v>
      </c>
      <c r="B36" s="201" t="s">
        <v>205</v>
      </c>
      <c r="C36" s="159" t="s">
        <v>206</v>
      </c>
      <c r="D36" s="330">
        <v>0</v>
      </c>
      <c r="E36" s="330" t="e">
        <f t="shared" ref="E36:I36" si="14">SUM(E37:E50)</f>
        <v>#REF!</v>
      </c>
      <c r="F36" s="330" t="e">
        <f t="shared" si="14"/>
        <v>#REF!</v>
      </c>
      <c r="G36" s="330"/>
      <c r="H36" s="331" t="e">
        <f t="shared" si="14"/>
        <v>#REF!</v>
      </c>
      <c r="I36" s="331" t="e">
        <f t="shared" si="14"/>
        <v>#REF!</v>
      </c>
      <c r="J36" s="331" t="e">
        <f t="shared" ref="J36:K36" si="15">SUM(J37:J50)</f>
        <v>#REF!</v>
      </c>
      <c r="K36" s="331" t="e">
        <f t="shared" si="15"/>
        <v>#REF!</v>
      </c>
      <c r="L36" s="279"/>
      <c r="M36" s="279"/>
      <c r="N36" s="279"/>
      <c r="O36" s="279"/>
    </row>
    <row r="37" spans="1:15" ht="26.25" hidden="1" customHeight="1">
      <c r="A37" s="201" t="s">
        <v>207</v>
      </c>
      <c r="B37" s="201" t="s">
        <v>208</v>
      </c>
      <c r="C37" s="162" t="s">
        <v>209</v>
      </c>
      <c r="D37" s="332">
        <v>0</v>
      </c>
      <c r="E37" s="332">
        <f>+'[1]3-1 (4)'!E37*'[1]6 (4)'!E37*0.012</f>
        <v>205.82400000000001</v>
      </c>
      <c r="F37" s="332">
        <f>+'[1]3-1 (4)'!F37*'[1]6 (4)'!F37*0.012</f>
        <v>222.90739199999999</v>
      </c>
      <c r="G37" s="332"/>
      <c r="H37" s="333">
        <f>+'[1]3-1 (4)'!H37*'[1]6 (4)'!H37*0.012</f>
        <v>244.30650163199999</v>
      </c>
      <c r="I37" s="333">
        <f>+'[1]3-1 (4)'!I37*'[1]6 (4)'!I37*0.012</f>
        <v>249.48997324800001</v>
      </c>
      <c r="J37" s="333">
        <f>+'[1]3-1 (4)'!F37*'[1]6 (4)'!F37*0.012</f>
        <v>222.90739199999999</v>
      </c>
      <c r="K37" s="333" t="e">
        <f>+'[1]3-1 (4)'!G37*'[1]6 (4)'!G37*0.012</f>
        <v>#REF!</v>
      </c>
      <c r="L37" s="280"/>
      <c r="M37" s="280"/>
      <c r="N37" s="280"/>
      <c r="O37" s="280"/>
    </row>
    <row r="38" spans="1:15" ht="18" hidden="1" customHeight="1">
      <c r="A38" s="201" t="s">
        <v>210</v>
      </c>
      <c r="B38" s="201" t="s">
        <v>211</v>
      </c>
      <c r="C38" s="162" t="s">
        <v>212</v>
      </c>
      <c r="D38" s="332" t="e">
        <f>+'[1]3-1 (4)'!D38*'[1]6 (4)'!D38*0.012</f>
        <v>#REF!</v>
      </c>
      <c r="E38" s="332" t="e">
        <f>+'[1]3-1 (4)'!E38*'[1]6 (4)'!E38*0.012</f>
        <v>#REF!</v>
      </c>
      <c r="F38" s="332" t="e">
        <f>+'[1]3-1 (4)'!F38*'[1]6 (4)'!F38*0.012</f>
        <v>#REF!</v>
      </c>
      <c r="G38" s="332"/>
      <c r="H38" s="333" t="e">
        <f>+'[1]3-1 (4)'!H38*'[1]6 (4)'!H38*0.012</f>
        <v>#REF!</v>
      </c>
      <c r="I38" s="333" t="e">
        <f>+'[1]3-1 (4)'!I38*'[1]6 (4)'!I38*0.012</f>
        <v>#REF!</v>
      </c>
      <c r="J38" s="333" t="e">
        <f>+'[1]3-1 (4)'!F38*'[1]6 (4)'!F38*0.012</f>
        <v>#REF!</v>
      </c>
      <c r="K38" s="333" t="e">
        <f>+'[1]3-1 (4)'!G38*'[1]6 (4)'!G38*0.012</f>
        <v>#REF!</v>
      </c>
      <c r="L38" s="280"/>
      <c r="M38" s="280"/>
      <c r="N38" s="280"/>
      <c r="O38" s="280"/>
    </row>
    <row r="39" spans="1:15" ht="18" hidden="1" customHeight="1">
      <c r="A39" s="201" t="s">
        <v>213</v>
      </c>
      <c r="B39" s="201" t="s">
        <v>214</v>
      </c>
      <c r="C39" s="162" t="s">
        <v>215</v>
      </c>
      <c r="D39" s="332" t="e">
        <f>+'[1]3-1 (4)'!D39*'[1]6 (4)'!D39*0.012</f>
        <v>#REF!</v>
      </c>
      <c r="E39" s="332" t="e">
        <f>+'[1]3-1 (4)'!E39*'[1]6 (4)'!E39*0.012</f>
        <v>#REF!</v>
      </c>
      <c r="F39" s="332" t="e">
        <f>+'[1]3-1 (4)'!F39*'[1]6 (4)'!F39*0.012</f>
        <v>#REF!</v>
      </c>
      <c r="G39" s="332"/>
      <c r="H39" s="333" t="e">
        <f>+'[1]3-1 (4)'!H39*'[1]6 (4)'!H39*0.012</f>
        <v>#REF!</v>
      </c>
      <c r="I39" s="333" t="e">
        <f>+'[1]3-1 (4)'!I39*'[1]6 (4)'!I39*0.012</f>
        <v>#REF!</v>
      </c>
      <c r="J39" s="333" t="e">
        <f>+'[1]3-1 (4)'!F39*'[1]6 (4)'!F39*0.012</f>
        <v>#REF!</v>
      </c>
      <c r="K39" s="333" t="e">
        <f>+'[1]3-1 (4)'!G39*'[1]6 (4)'!G39*0.012</f>
        <v>#REF!</v>
      </c>
      <c r="L39" s="280"/>
      <c r="M39" s="280"/>
      <c r="N39" s="280"/>
      <c r="O39" s="280"/>
    </row>
    <row r="40" spans="1:15" ht="18" hidden="1" customHeight="1">
      <c r="A40" s="201" t="s">
        <v>216</v>
      </c>
      <c r="B40" s="201" t="s">
        <v>217</v>
      </c>
      <c r="C40" s="162" t="s">
        <v>218</v>
      </c>
      <c r="D40" s="332" t="e">
        <f>+'[1]3-1 (4)'!D40*'[1]6 (4)'!D40*0.012</f>
        <v>#REF!</v>
      </c>
      <c r="E40" s="332" t="e">
        <f>+'[1]3-1 (4)'!E40*'[1]6 (4)'!E40*0.012</f>
        <v>#REF!</v>
      </c>
      <c r="F40" s="332" t="e">
        <f>+'[1]3-1 (4)'!F40*'[1]6 (4)'!F40*0.012</f>
        <v>#REF!</v>
      </c>
      <c r="G40" s="332"/>
      <c r="H40" s="333" t="e">
        <f>+'[1]3-1 (4)'!H40*'[1]6 (4)'!H40*0.012</f>
        <v>#REF!</v>
      </c>
      <c r="I40" s="333" t="e">
        <f>+'[1]3-1 (4)'!I40*'[1]6 (4)'!I40*0.012</f>
        <v>#REF!</v>
      </c>
      <c r="J40" s="333" t="e">
        <f>+'[1]3-1 (4)'!F40*'[1]6 (4)'!F40*0.012</f>
        <v>#REF!</v>
      </c>
      <c r="K40" s="333" t="e">
        <f>+'[1]3-1 (4)'!G40*'[1]6 (4)'!G40*0.012</f>
        <v>#REF!</v>
      </c>
      <c r="L40" s="280"/>
      <c r="M40" s="280"/>
      <c r="N40" s="280"/>
      <c r="O40" s="280"/>
    </row>
    <row r="41" spans="1:15" ht="27.75" hidden="1" customHeight="1">
      <c r="A41" s="201" t="s">
        <v>219</v>
      </c>
      <c r="B41" s="201" t="s">
        <v>220</v>
      </c>
      <c r="C41" s="170" t="s">
        <v>513</v>
      </c>
      <c r="D41" s="332" t="e">
        <f>+'[1]3-1 (4)'!D41*'[1]6 (4)'!D41*0.012</f>
        <v>#REF!</v>
      </c>
      <c r="E41" s="332" t="e">
        <f>+'[1]3-1 (4)'!E41*'[1]6 (4)'!E41*0.012</f>
        <v>#REF!</v>
      </c>
      <c r="F41" s="332" t="e">
        <f>+'[1]3-1 (4)'!F41*'[1]6 (4)'!F41*0.012</f>
        <v>#REF!</v>
      </c>
      <c r="G41" s="332"/>
      <c r="H41" s="333" t="e">
        <f>+'[1]3-1 (4)'!H41*'[1]6 (4)'!H41*0.012</f>
        <v>#REF!</v>
      </c>
      <c r="I41" s="333" t="e">
        <f>+'[1]3-1 (4)'!I41*'[1]6 (4)'!I41*0.012</f>
        <v>#REF!</v>
      </c>
      <c r="J41" s="333" t="e">
        <f>+'[1]3-1 (4)'!F41*'[1]6 (4)'!F41*0.012</f>
        <v>#REF!</v>
      </c>
      <c r="K41" s="333" t="e">
        <f>+'[1]3-1 (4)'!G41*'[1]6 (4)'!G41*0.012</f>
        <v>#REF!</v>
      </c>
      <c r="L41" s="280"/>
      <c r="M41" s="280"/>
      <c r="N41" s="280"/>
      <c r="O41" s="280"/>
    </row>
    <row r="42" spans="1:15" ht="18" hidden="1" customHeight="1">
      <c r="A42" s="201" t="s">
        <v>222</v>
      </c>
      <c r="B42" s="201" t="s">
        <v>223</v>
      </c>
      <c r="C42" s="170" t="s">
        <v>514</v>
      </c>
      <c r="D42" s="332" t="e">
        <f>+'[1]3-1 (4)'!D42*'[1]6 (4)'!D42*0.012</f>
        <v>#REF!</v>
      </c>
      <c r="E42" s="332" t="e">
        <f>+'[1]3-1 (4)'!E42*'[1]6 (4)'!E42*0.012</f>
        <v>#REF!</v>
      </c>
      <c r="F42" s="332" t="e">
        <f>+'[1]3-1 (4)'!F42*'[1]6 (4)'!F42*0.012</f>
        <v>#REF!</v>
      </c>
      <c r="G42" s="332"/>
      <c r="H42" s="333" t="e">
        <f>+'[1]3-1 (4)'!H42*'[1]6 (4)'!H42*0.012</f>
        <v>#REF!</v>
      </c>
      <c r="I42" s="333" t="e">
        <f>+'[1]3-1 (4)'!I42*'[1]6 (4)'!I42*0.012</f>
        <v>#REF!</v>
      </c>
      <c r="J42" s="333" t="e">
        <f>+'[1]3-1 (4)'!F42*'[1]6 (4)'!F42*0.012</f>
        <v>#REF!</v>
      </c>
      <c r="K42" s="333" t="e">
        <f>+'[1]3-1 (4)'!G42*'[1]6 (4)'!G42*0.012</f>
        <v>#REF!</v>
      </c>
      <c r="L42" s="280"/>
      <c r="M42" s="280"/>
      <c r="N42" s="280"/>
      <c r="O42" s="280"/>
    </row>
    <row r="43" spans="1:15" ht="18" hidden="1" customHeight="1">
      <c r="A43" s="201" t="s">
        <v>225</v>
      </c>
      <c r="B43" s="201" t="s">
        <v>226</v>
      </c>
      <c r="C43" s="170" t="s">
        <v>227</v>
      </c>
      <c r="D43" s="332" t="e">
        <f>+'[1]3-1 (4)'!D43*'[1]6 (4)'!D43*0.012</f>
        <v>#REF!</v>
      </c>
      <c r="E43" s="332" t="e">
        <f>+'[1]3-1 (4)'!E43*'[1]6 (4)'!E43*0.012</f>
        <v>#REF!</v>
      </c>
      <c r="F43" s="332" t="e">
        <f>+'[1]3-1 (4)'!F43*'[1]6 (4)'!F43*0.012</f>
        <v>#REF!</v>
      </c>
      <c r="G43" s="332"/>
      <c r="H43" s="333" t="e">
        <f>+'[1]3-1 (4)'!H43*'[1]6 (4)'!H43*0.012</f>
        <v>#REF!</v>
      </c>
      <c r="I43" s="333" t="e">
        <f>+'[1]3-1 (4)'!I43*'[1]6 (4)'!I43*0.012</f>
        <v>#REF!</v>
      </c>
      <c r="J43" s="333" t="e">
        <f>+'[1]3-1 (4)'!F43*'[1]6 (4)'!F43*0.012</f>
        <v>#REF!</v>
      </c>
      <c r="K43" s="333" t="e">
        <f>+'[1]3-1 (4)'!G43*'[1]6 (4)'!G43*0.012</f>
        <v>#REF!</v>
      </c>
      <c r="L43" s="280"/>
      <c r="M43" s="280"/>
      <c r="N43" s="280"/>
      <c r="O43" s="280"/>
    </row>
    <row r="44" spans="1:15" ht="18" hidden="1" customHeight="1">
      <c r="A44" s="201" t="s">
        <v>228</v>
      </c>
      <c r="B44" s="201" t="s">
        <v>229</v>
      </c>
      <c r="C44" s="162" t="s">
        <v>230</v>
      </c>
      <c r="D44" s="332" t="e">
        <f>+'[1]3-1 (4)'!D44*'[1]6 (4)'!D44*0.012</f>
        <v>#REF!</v>
      </c>
      <c r="E44" s="332" t="e">
        <f>+'[1]3-1 (4)'!E44*'[1]6 (4)'!E44*0.012</f>
        <v>#REF!</v>
      </c>
      <c r="F44" s="332" t="e">
        <f>+'[1]3-1 (4)'!F44*'[1]6 (4)'!F44*0.012</f>
        <v>#REF!</v>
      </c>
      <c r="G44" s="332"/>
      <c r="H44" s="333" t="e">
        <f>+'[1]3-1 (4)'!H44*'[1]6 (4)'!H44*0.012</f>
        <v>#REF!</v>
      </c>
      <c r="I44" s="333" t="e">
        <f>+'[1]3-1 (4)'!I44*'[1]6 (4)'!I44*0.012</f>
        <v>#REF!</v>
      </c>
      <c r="J44" s="333" t="e">
        <f>+'[1]3-1 (4)'!F44*'[1]6 (4)'!F44*0.012</f>
        <v>#REF!</v>
      </c>
      <c r="K44" s="333" t="e">
        <f>+'[1]3-1 (4)'!G44*'[1]6 (4)'!G44*0.012</f>
        <v>#REF!</v>
      </c>
      <c r="L44" s="280"/>
      <c r="M44" s="280"/>
      <c r="N44" s="280"/>
      <c r="O44" s="280"/>
    </row>
    <row r="45" spans="1:15" ht="18" hidden="1" customHeight="1">
      <c r="A45" s="201" t="s">
        <v>231</v>
      </c>
      <c r="B45" s="201" t="s">
        <v>232</v>
      </c>
      <c r="C45" s="162" t="s">
        <v>233</v>
      </c>
      <c r="D45" s="332" t="e">
        <f>+'[1]3-1 (4)'!D45*'[1]6 (4)'!D45*0.012</f>
        <v>#REF!</v>
      </c>
      <c r="E45" s="332" t="e">
        <f>+'[1]3-1 (4)'!E45*'[1]6 (4)'!E45*0.012</f>
        <v>#REF!</v>
      </c>
      <c r="F45" s="332" t="e">
        <f>+'[1]3-1 (4)'!F45*'[1]6 (4)'!F45*0.012</f>
        <v>#REF!</v>
      </c>
      <c r="G45" s="332"/>
      <c r="H45" s="333" t="e">
        <f>+'[1]3-1 (4)'!H45*'[1]6 (4)'!H45*0.012</f>
        <v>#REF!</v>
      </c>
      <c r="I45" s="333" t="e">
        <f>+'[1]3-1 (4)'!I45*'[1]6 (4)'!I45*0.012</f>
        <v>#REF!</v>
      </c>
      <c r="J45" s="333" t="e">
        <f>+'[1]3-1 (4)'!F45*'[1]6 (4)'!F45*0.012</f>
        <v>#REF!</v>
      </c>
      <c r="K45" s="333" t="e">
        <f>+'[1]3-1 (4)'!G45*'[1]6 (4)'!G45*0.012</f>
        <v>#REF!</v>
      </c>
      <c r="L45" s="280"/>
      <c r="M45" s="280"/>
      <c r="N45" s="280"/>
      <c r="O45" s="280"/>
    </row>
    <row r="46" spans="1:15" ht="18" hidden="1" customHeight="1">
      <c r="A46" s="201" t="s">
        <v>234</v>
      </c>
      <c r="B46" s="201" t="s">
        <v>235</v>
      </c>
      <c r="C46" s="162" t="s">
        <v>236</v>
      </c>
      <c r="D46" s="332" t="e">
        <f>+'[1]3-1 (4)'!D46*'[1]6 (4)'!D46*0.012</f>
        <v>#REF!</v>
      </c>
      <c r="E46" s="332" t="e">
        <f>+'[1]3-1 (4)'!E46*'[1]6 (4)'!E46*0.012</f>
        <v>#REF!</v>
      </c>
      <c r="F46" s="332" t="e">
        <f>+'[1]3-1 (4)'!F46*'[1]6 (4)'!F46*0.012</f>
        <v>#REF!</v>
      </c>
      <c r="G46" s="332"/>
      <c r="H46" s="333" t="e">
        <f>+'[1]3-1 (4)'!H46*'[1]6 (4)'!H46*0.012</f>
        <v>#REF!</v>
      </c>
      <c r="I46" s="333" t="e">
        <f>+'[1]3-1 (4)'!I46*'[1]6 (4)'!I46*0.012</f>
        <v>#REF!</v>
      </c>
      <c r="J46" s="333" t="e">
        <f>+'[1]3-1 (4)'!F46*'[1]6 (4)'!F46*0.012</f>
        <v>#REF!</v>
      </c>
      <c r="K46" s="333" t="e">
        <f>+'[1]3-1 (4)'!G46*'[1]6 (4)'!G46*0.012</f>
        <v>#REF!</v>
      </c>
      <c r="L46" s="280"/>
      <c r="M46" s="280"/>
      <c r="N46" s="280"/>
      <c r="O46" s="280"/>
    </row>
    <row r="47" spans="1:15" ht="18" hidden="1" customHeight="1">
      <c r="A47" s="201" t="s">
        <v>237</v>
      </c>
      <c r="B47" s="201" t="s">
        <v>238</v>
      </c>
      <c r="C47" s="162" t="s">
        <v>239</v>
      </c>
      <c r="D47" s="332" t="e">
        <f>+'[1]3-1 (4)'!D47*'[1]6 (4)'!D47*0.012</f>
        <v>#REF!</v>
      </c>
      <c r="E47" s="332" t="e">
        <f>+'[1]3-1 (4)'!E47*'[1]6 (4)'!E47*0.012</f>
        <v>#REF!</v>
      </c>
      <c r="F47" s="332" t="e">
        <f>+'[1]3-1 (4)'!F47*'[1]6 (4)'!F47*0.012</f>
        <v>#REF!</v>
      </c>
      <c r="G47" s="332"/>
      <c r="H47" s="333" t="e">
        <f>+'[1]3-1 (4)'!H47*'[1]6 (4)'!H47*0.012</f>
        <v>#REF!</v>
      </c>
      <c r="I47" s="333" t="e">
        <f>+'[1]3-1 (4)'!I47*'[1]6 (4)'!I47*0.012</f>
        <v>#REF!</v>
      </c>
      <c r="J47" s="333" t="e">
        <f>+'[1]3-1 (4)'!F47*'[1]6 (4)'!F47*0.012</f>
        <v>#REF!</v>
      </c>
      <c r="K47" s="333" t="e">
        <f>+'[1]3-1 (4)'!G47*'[1]6 (4)'!G47*0.012</f>
        <v>#REF!</v>
      </c>
      <c r="L47" s="280"/>
      <c r="M47" s="280"/>
      <c r="N47" s="280"/>
      <c r="O47" s="280"/>
    </row>
    <row r="48" spans="1:15" ht="27" hidden="1" customHeight="1">
      <c r="A48" s="201" t="s">
        <v>240</v>
      </c>
      <c r="B48" s="201" t="s">
        <v>241</v>
      </c>
      <c r="C48" s="162" t="s">
        <v>242</v>
      </c>
      <c r="D48" s="332" t="e">
        <f>+'[1]3-1 (4)'!D48*'[1]6 (4)'!D48*0.012</f>
        <v>#REF!</v>
      </c>
      <c r="E48" s="332" t="e">
        <f>+'[1]3-1 (4)'!E48*'[1]6 (4)'!E48*0.012</f>
        <v>#REF!</v>
      </c>
      <c r="F48" s="332" t="e">
        <f>+'[1]3-1 (4)'!F48*'[1]6 (4)'!F48*0.012</f>
        <v>#REF!</v>
      </c>
      <c r="G48" s="332"/>
      <c r="H48" s="333" t="e">
        <f>+'[1]3-1 (4)'!H48*'[1]6 (4)'!H48*0.012</f>
        <v>#REF!</v>
      </c>
      <c r="I48" s="333" t="e">
        <f>+'[1]3-1 (4)'!I48*'[1]6 (4)'!I48*0.012</f>
        <v>#REF!</v>
      </c>
      <c r="J48" s="333" t="e">
        <f>+'[1]3-1 (4)'!F48*'[1]6 (4)'!F48*0.012</f>
        <v>#REF!</v>
      </c>
      <c r="K48" s="333" t="e">
        <f>+'[1]3-1 (4)'!G48*'[1]6 (4)'!G48*0.012</f>
        <v>#REF!</v>
      </c>
      <c r="L48" s="280"/>
      <c r="M48" s="280"/>
      <c r="N48" s="280"/>
      <c r="O48" s="280"/>
    </row>
    <row r="49" spans="1:15" ht="18" hidden="1" customHeight="1">
      <c r="A49" s="201" t="s">
        <v>243</v>
      </c>
      <c r="B49" s="201" t="s">
        <v>244</v>
      </c>
      <c r="C49" s="162" t="s">
        <v>245</v>
      </c>
      <c r="D49" s="332" t="e">
        <f>+'[1]3-1 (4)'!D49*'[1]6 (4)'!D49*0.012</f>
        <v>#REF!</v>
      </c>
      <c r="E49" s="332" t="e">
        <f>+'[1]3-1 (4)'!E49*'[1]6 (4)'!E49*0.012</f>
        <v>#REF!</v>
      </c>
      <c r="F49" s="332" t="e">
        <f>+'[1]3-1 (4)'!F49*'[1]6 (4)'!F49*0.012</f>
        <v>#REF!</v>
      </c>
      <c r="G49" s="332"/>
      <c r="H49" s="333" t="e">
        <f>+'[1]3-1 (4)'!H49*'[1]6 (4)'!H49*0.012</f>
        <v>#REF!</v>
      </c>
      <c r="I49" s="333" t="e">
        <f>+'[1]3-1 (4)'!I49*'[1]6 (4)'!I49*0.012</f>
        <v>#REF!</v>
      </c>
      <c r="J49" s="333" t="e">
        <f>+'[1]3-1 (4)'!F49*'[1]6 (4)'!F49*0.012</f>
        <v>#REF!</v>
      </c>
      <c r="K49" s="333" t="e">
        <f>+'[1]3-1 (4)'!G49*'[1]6 (4)'!G49*0.012</f>
        <v>#REF!</v>
      </c>
      <c r="L49" s="280"/>
      <c r="M49" s="280"/>
      <c r="N49" s="280"/>
      <c r="O49" s="280"/>
    </row>
    <row r="50" spans="1:15" ht="18" hidden="1" customHeight="1">
      <c r="A50" s="201" t="s">
        <v>246</v>
      </c>
      <c r="B50" s="201" t="s">
        <v>247</v>
      </c>
      <c r="C50" s="162" t="s">
        <v>248</v>
      </c>
      <c r="D50" s="332" t="e">
        <f>+'[1]3-1 (4)'!D50*'[1]6 (4)'!D50*0.012</f>
        <v>#REF!</v>
      </c>
      <c r="E50" s="332" t="e">
        <f>+'[1]3-1 (4)'!E50*'[1]6 (4)'!E50*0.012</f>
        <v>#REF!</v>
      </c>
      <c r="F50" s="332" t="e">
        <f>+'[1]3-1 (4)'!F50*'[1]6 (4)'!F50*0.012</f>
        <v>#REF!</v>
      </c>
      <c r="G50" s="332"/>
      <c r="H50" s="333" t="e">
        <f>+'[1]3-1 (4)'!H50*'[1]6 (4)'!H50*0.012</f>
        <v>#REF!</v>
      </c>
      <c r="I50" s="333" t="e">
        <f>+'[1]3-1 (4)'!I50*'[1]6 (4)'!I50*0.012</f>
        <v>#REF!</v>
      </c>
      <c r="J50" s="333" t="e">
        <f>+'[1]3-1 (4)'!F50*'[1]6 (4)'!F50*0.012</f>
        <v>#REF!</v>
      </c>
      <c r="K50" s="333" t="e">
        <f>+'[1]3-1 (4)'!G50*'[1]6 (4)'!G50*0.012</f>
        <v>#REF!</v>
      </c>
      <c r="L50" s="280"/>
      <c r="M50" s="280"/>
      <c r="N50" s="280"/>
      <c r="O50" s="280"/>
    </row>
    <row r="51" spans="1:15" ht="18" hidden="1" customHeight="1">
      <c r="A51" s="201" t="s">
        <v>249</v>
      </c>
      <c r="B51" s="201" t="s">
        <v>250</v>
      </c>
      <c r="C51" s="168" t="s">
        <v>251</v>
      </c>
      <c r="D51" s="332" t="e">
        <f>+'[1]3-1 (4)'!D51*'[1]6 (4)'!D51*0.012</f>
        <v>#REF!</v>
      </c>
      <c r="E51" s="332" t="e">
        <f>+'[1]3-1 (4)'!E51*'[1]6 (4)'!E51*0.012</f>
        <v>#REF!</v>
      </c>
      <c r="F51" s="332" t="e">
        <f>+'[1]3-1 (4)'!F51*'[1]6 (4)'!F51*0.012</f>
        <v>#REF!</v>
      </c>
      <c r="G51" s="332"/>
      <c r="H51" s="333" t="e">
        <f>+'[1]3-1 (4)'!H51*'[1]6 (4)'!H51*0.012</f>
        <v>#REF!</v>
      </c>
      <c r="I51" s="333" t="e">
        <f>+'[1]3-1 (4)'!I51*'[1]6 (4)'!I51*0.012</f>
        <v>#REF!</v>
      </c>
      <c r="J51" s="333" t="e">
        <f>+'[1]3-1 (4)'!F51*'[1]6 (4)'!F51*0.012</f>
        <v>#REF!</v>
      </c>
      <c r="K51" s="333" t="e">
        <f>+'[1]3-1 (4)'!G51*'[1]6 (4)'!G51*0.012</f>
        <v>#REF!</v>
      </c>
      <c r="L51" s="280"/>
      <c r="M51" s="280"/>
      <c r="N51" s="280"/>
      <c r="O51" s="280"/>
    </row>
    <row r="52" spans="1:15" ht="18" hidden="1" customHeight="1">
      <c r="A52" s="201" t="s">
        <v>252</v>
      </c>
      <c r="B52" s="201" t="s">
        <v>253</v>
      </c>
      <c r="C52" s="168" t="s">
        <v>254</v>
      </c>
      <c r="D52" s="332" t="e">
        <f>+'[1]3-1 (4)'!D52*'[1]6 (4)'!D52*0.012</f>
        <v>#REF!</v>
      </c>
      <c r="E52" s="332" t="e">
        <f>+'[1]3-1 (4)'!E52*'[1]6 (4)'!E52*0.012</f>
        <v>#REF!</v>
      </c>
      <c r="F52" s="332" t="e">
        <f>+'[1]3-1 (4)'!F52*'[1]6 (4)'!F52*0.012</f>
        <v>#REF!</v>
      </c>
      <c r="G52" s="332"/>
      <c r="H52" s="333" t="e">
        <f>+'[1]3-1 (4)'!H52*'[1]6 (4)'!H52*0.012</f>
        <v>#REF!</v>
      </c>
      <c r="I52" s="333" t="e">
        <f>+'[1]3-1 (4)'!I52*'[1]6 (4)'!I52*0.012</f>
        <v>#REF!</v>
      </c>
      <c r="J52" s="333" t="e">
        <f>+'[1]3-1 (4)'!F52*'[1]6 (4)'!F52*0.012</f>
        <v>#REF!</v>
      </c>
      <c r="K52" s="333" t="e">
        <f>+'[1]3-1 (4)'!G52*'[1]6 (4)'!G52*0.012</f>
        <v>#REF!</v>
      </c>
      <c r="L52" s="280"/>
      <c r="M52" s="280"/>
      <c r="N52" s="280"/>
      <c r="O52" s="280"/>
    </row>
    <row r="53" spans="1:15" ht="29.25" hidden="1" customHeight="1">
      <c r="A53" s="201" t="s">
        <v>255</v>
      </c>
      <c r="B53" s="201" t="s">
        <v>256</v>
      </c>
      <c r="C53" s="168" t="s">
        <v>257</v>
      </c>
      <c r="D53" s="332" t="e">
        <f>+'[1]3-1 (4)'!D53*'[1]6 (4)'!D53*0.012</f>
        <v>#REF!</v>
      </c>
      <c r="E53" s="332" t="e">
        <f>+'[1]3-1 (4)'!E53*'[1]6 (4)'!E53*0.012</f>
        <v>#REF!</v>
      </c>
      <c r="F53" s="332" t="e">
        <f>+'[1]3-1 (4)'!F53*'[1]6 (4)'!F53*0.012</f>
        <v>#REF!</v>
      </c>
      <c r="G53" s="332"/>
      <c r="H53" s="333" t="e">
        <f>+'[1]3-1 (4)'!H53*'[1]6 (4)'!H53*0.012</f>
        <v>#REF!</v>
      </c>
      <c r="I53" s="333" t="e">
        <f>+'[1]3-1 (4)'!I53*'[1]6 (4)'!I53*0.012</f>
        <v>#REF!</v>
      </c>
      <c r="J53" s="333" t="e">
        <f>+'[1]3-1 (4)'!F53*'[1]6 (4)'!F53*0.012</f>
        <v>#REF!</v>
      </c>
      <c r="K53" s="333" t="e">
        <f>+'[1]3-1 (4)'!G53*'[1]6 (4)'!G53*0.012</f>
        <v>#REF!</v>
      </c>
      <c r="L53" s="280"/>
      <c r="M53" s="280"/>
      <c r="N53" s="280"/>
      <c r="O53" s="280"/>
    </row>
    <row r="54" spans="1:15" ht="18" hidden="1" customHeight="1">
      <c r="A54" s="201" t="s">
        <v>258</v>
      </c>
      <c r="B54" s="201" t="s">
        <v>259</v>
      </c>
      <c r="C54" s="168" t="s">
        <v>260</v>
      </c>
      <c r="D54" s="332" t="e">
        <f>+'[1]3-1 (4)'!D54*'[1]6 (4)'!D54*0.012</f>
        <v>#REF!</v>
      </c>
      <c r="E54" s="332" t="e">
        <f>+'[1]3-1 (4)'!E54*'[1]6 (4)'!E54*0.012</f>
        <v>#REF!</v>
      </c>
      <c r="F54" s="332" t="e">
        <f>+'[1]3-1 (4)'!F54*'[1]6 (4)'!F54*0.012</f>
        <v>#REF!</v>
      </c>
      <c r="G54" s="332"/>
      <c r="H54" s="333" t="e">
        <f>+'[1]3-1 (4)'!H54*'[1]6 (4)'!H54*0.012</f>
        <v>#REF!</v>
      </c>
      <c r="I54" s="333" t="e">
        <f>+'[1]3-1 (4)'!I54*'[1]6 (4)'!I54*0.012</f>
        <v>#REF!</v>
      </c>
      <c r="J54" s="333" t="e">
        <f>+'[1]3-1 (4)'!F54*'[1]6 (4)'!F54*0.012</f>
        <v>#REF!</v>
      </c>
      <c r="K54" s="333" t="e">
        <f>+'[1]3-1 (4)'!G54*'[1]6 (4)'!G54*0.012</f>
        <v>#REF!</v>
      </c>
      <c r="L54" s="280"/>
      <c r="M54" s="280"/>
      <c r="N54" s="280"/>
      <c r="O54" s="280"/>
    </row>
    <row r="55" spans="1:15" s="204" customFormat="1" ht="24" customHeight="1">
      <c r="A55" s="203" t="s">
        <v>261</v>
      </c>
      <c r="B55" s="203" t="s">
        <v>262</v>
      </c>
      <c r="C55" s="159" t="s">
        <v>263</v>
      </c>
      <c r="D55" s="330">
        <f>+D56+D60</f>
        <v>579542.11</v>
      </c>
      <c r="E55" s="330">
        <f>+E56+E60</f>
        <v>628496.57999999996</v>
      </c>
      <c r="F55" s="330">
        <f>+F56+F60</f>
        <v>665052.13</v>
      </c>
      <c r="G55" s="330">
        <f t="shared" ref="G55:I55" si="16">+G56+G60</f>
        <v>666244.64</v>
      </c>
      <c r="H55" s="330">
        <f>+H56+H60</f>
        <v>691653.96000000008</v>
      </c>
      <c r="I55" s="330">
        <f t="shared" si="16"/>
        <v>692793.90000000014</v>
      </c>
      <c r="J55" s="330">
        <f t="shared" ref="J55:K55" si="17">+J56+J60</f>
        <v>718456.10000000009</v>
      </c>
      <c r="K55" s="330">
        <f t="shared" si="17"/>
        <v>719537.10000000009</v>
      </c>
      <c r="L55" s="278"/>
      <c r="M55" s="278"/>
      <c r="N55" s="278"/>
      <c r="O55" s="278"/>
    </row>
    <row r="56" spans="1:15" s="204" customFormat="1" ht="26.25" customHeight="1">
      <c r="A56" s="203" t="s">
        <v>264</v>
      </c>
      <c r="B56" s="203" t="s">
        <v>265</v>
      </c>
      <c r="C56" s="159" t="s">
        <v>266</v>
      </c>
      <c r="D56" s="330">
        <f>D57+D59</f>
        <v>550857.61</v>
      </c>
      <c r="E56" s="330">
        <f>E57+E59</f>
        <v>598091.01</v>
      </c>
      <c r="F56" s="330">
        <f>F57+F59</f>
        <v>632822.23</v>
      </c>
      <c r="G56" s="330">
        <f t="shared" ref="G56:I56" si="18">G57+G59</f>
        <v>632822.23</v>
      </c>
      <c r="H56" s="330">
        <f t="shared" si="18"/>
        <v>658134.8600000001</v>
      </c>
      <c r="I56" s="330">
        <f t="shared" si="18"/>
        <v>658134.8600000001</v>
      </c>
      <c r="J56" s="330">
        <f t="shared" ref="J56:K56" si="19">J57+J59</f>
        <v>683596.10000000009</v>
      </c>
      <c r="K56" s="330">
        <f t="shared" si="19"/>
        <v>683596.10000000009</v>
      </c>
      <c r="L56" s="278"/>
      <c r="M56" s="278"/>
      <c r="N56" s="278"/>
      <c r="O56" s="278"/>
    </row>
    <row r="57" spans="1:15" ht="30" customHeight="1">
      <c r="A57" s="201" t="s">
        <v>267</v>
      </c>
      <c r="B57" s="201" t="s">
        <v>268</v>
      </c>
      <c r="C57" s="162" t="s">
        <v>269</v>
      </c>
      <c r="D57" s="332">
        <v>254136.9</v>
      </c>
      <c r="E57" s="332">
        <v>265954.2</v>
      </c>
      <c r="F57" s="332">
        <v>276593.18</v>
      </c>
      <c r="G57" s="332">
        <v>276593.18</v>
      </c>
      <c r="H57" s="333">
        <v>287656.65000000002</v>
      </c>
      <c r="I57" s="333">
        <v>287656.65000000002</v>
      </c>
      <c r="J57" s="333">
        <v>298298.78000000003</v>
      </c>
      <c r="K57" s="333">
        <v>298298.78000000003</v>
      </c>
      <c r="L57" s="280"/>
      <c r="M57" s="280"/>
      <c r="N57" s="280"/>
      <c r="O57" s="280"/>
    </row>
    <row r="58" spans="1:15" ht="18" hidden="1" customHeight="1">
      <c r="A58" s="201" t="s">
        <v>270</v>
      </c>
      <c r="B58" s="201" t="s">
        <v>271</v>
      </c>
      <c r="C58" s="162" t="s">
        <v>272</v>
      </c>
      <c r="D58" s="332" t="e">
        <f>+'[1]3-1 (4)'!D58*'[1]6 (4)'!D58*0.012</f>
        <v>#REF!</v>
      </c>
      <c r="E58" s="332" t="e">
        <f>+'[1]3-1 (4)'!E58*'[1]6 (4)'!E58*0.012</f>
        <v>#REF!</v>
      </c>
      <c r="F58" s="332" t="e">
        <f>+'[1]3-1 (4)'!F58*'[1]6 (4)'!F58*0.012</f>
        <v>#REF!</v>
      </c>
      <c r="G58" s="332"/>
      <c r="H58" s="333" t="e">
        <f>+'[1]3-1 (4)'!H58*'[1]6 (4)'!H58*0.012</f>
        <v>#REF!</v>
      </c>
      <c r="I58" s="333" t="e">
        <f>+'[1]3-1 (4)'!I58*'[1]6 (4)'!I58*0.012</f>
        <v>#REF!</v>
      </c>
      <c r="J58" s="333" t="e">
        <f>+'[1]3-1 (4)'!F58*'[1]6 (4)'!F58*0.012</f>
        <v>#REF!</v>
      </c>
      <c r="K58" s="333" t="e">
        <f>+'[1]3-1 (4)'!G58*'[1]6 (4)'!G58*0.012</f>
        <v>#REF!</v>
      </c>
      <c r="L58" s="280"/>
      <c r="M58" s="280"/>
      <c r="N58" s="280"/>
      <c r="O58" s="280"/>
    </row>
    <row r="59" spans="1:15" ht="27" customHeight="1">
      <c r="A59" s="201" t="s">
        <v>273</v>
      </c>
      <c r="B59" s="201" t="s">
        <v>274</v>
      </c>
      <c r="C59" s="162" t="s">
        <v>275</v>
      </c>
      <c r="D59" s="332">
        <v>296720.71000000002</v>
      </c>
      <c r="E59" s="332">
        <v>332136.81</v>
      </c>
      <c r="F59" s="332">
        <v>356229.05</v>
      </c>
      <c r="G59" s="332">
        <v>356229.05</v>
      </c>
      <c r="H59" s="333">
        <v>370478.21</v>
      </c>
      <c r="I59" s="333">
        <v>370478.21</v>
      </c>
      <c r="J59" s="333">
        <v>385297.32</v>
      </c>
      <c r="K59" s="333">
        <v>385297.32</v>
      </c>
      <c r="L59" s="280"/>
      <c r="M59" s="280"/>
      <c r="N59" s="280"/>
      <c r="O59" s="280"/>
    </row>
    <row r="60" spans="1:15" ht="24.75" customHeight="1">
      <c r="A60" s="201" t="s">
        <v>276</v>
      </c>
      <c r="B60" s="201" t="s">
        <v>277</v>
      </c>
      <c r="C60" s="162" t="s">
        <v>278</v>
      </c>
      <c r="D60" s="332">
        <v>28684.5</v>
      </c>
      <c r="E60" s="332">
        <v>30405.57</v>
      </c>
      <c r="F60" s="332">
        <v>32229.9</v>
      </c>
      <c r="G60" s="332">
        <v>33422.410000000003</v>
      </c>
      <c r="H60" s="333">
        <v>33519.1</v>
      </c>
      <c r="I60" s="333">
        <v>34659.040000000001</v>
      </c>
      <c r="J60" s="333">
        <v>34860</v>
      </c>
      <c r="K60" s="333">
        <v>35941</v>
      </c>
      <c r="L60" s="280"/>
      <c r="M60" s="280"/>
      <c r="N60" s="280"/>
      <c r="O60" s="280"/>
    </row>
    <row r="61" spans="1:15" s="204" customFormat="1" ht="26.25" hidden="1" customHeight="1">
      <c r="A61" s="203" t="s">
        <v>279</v>
      </c>
      <c r="B61" s="203" t="s">
        <v>280</v>
      </c>
      <c r="C61" s="159" t="s">
        <v>281</v>
      </c>
      <c r="D61" s="328">
        <v>0</v>
      </c>
      <c r="E61" s="328">
        <v>0</v>
      </c>
      <c r="F61" s="328">
        <f>+'[1]3-1 (4)'!F61*'[1]6 (4)'!F61*0.012</f>
        <v>20749.926678624004</v>
      </c>
      <c r="G61" s="328"/>
      <c r="H61" s="329">
        <f>+'[1]3-1 (4)'!H61*'[1]6 (4)'!H61*0.012</f>
        <v>23447.417146845124</v>
      </c>
      <c r="I61" s="329">
        <f>+'[1]3-1 (4)'!I61*'[1]6 (4)'!I61*0.012</f>
        <v>23970.825725150302</v>
      </c>
      <c r="J61" s="329">
        <f>+'[1]3-1 (4)'!F61*'[1]6 (4)'!F61*0.012</f>
        <v>20749.926678624004</v>
      </c>
      <c r="K61" s="329" t="e">
        <f>+'[1]3-1 (4)'!G61*'[1]6 (4)'!G61*0.012</f>
        <v>#REF!</v>
      </c>
      <c r="L61" s="277"/>
      <c r="M61" s="277"/>
      <c r="N61" s="277"/>
      <c r="O61" s="277"/>
    </row>
    <row r="62" spans="1:15" ht="44.25" customHeight="1">
      <c r="A62" s="201" t="s">
        <v>282</v>
      </c>
      <c r="B62" s="201" t="s">
        <v>283</v>
      </c>
      <c r="C62" s="159" t="s">
        <v>284</v>
      </c>
      <c r="D62" s="330">
        <f>D65</f>
        <v>1982.2</v>
      </c>
      <c r="E62" s="330">
        <f>E65</f>
        <v>2081.31</v>
      </c>
      <c r="F62" s="330">
        <f>F65</f>
        <v>2199.94</v>
      </c>
      <c r="G62" s="330">
        <f t="shared" ref="G62:I62" si="20">G65</f>
        <v>2204.11</v>
      </c>
      <c r="H62" s="330">
        <f t="shared" si="20"/>
        <v>2329.7399999999998</v>
      </c>
      <c r="I62" s="330">
        <f t="shared" si="20"/>
        <v>2340.7600000000002</v>
      </c>
      <c r="J62" s="330">
        <f t="shared" ref="J62:K62" si="21">J65</f>
        <v>2470</v>
      </c>
      <c r="K62" s="330">
        <f t="shared" si="21"/>
        <v>2502</v>
      </c>
      <c r="L62" s="278"/>
      <c r="M62" s="278"/>
      <c r="N62" s="278"/>
      <c r="O62" s="278"/>
    </row>
    <row r="63" spans="1:15" ht="29.25" hidden="1" customHeight="1">
      <c r="A63" s="201" t="s">
        <v>285</v>
      </c>
      <c r="B63" s="201" t="s">
        <v>286</v>
      </c>
      <c r="C63" s="162" t="s">
        <v>287</v>
      </c>
      <c r="D63" s="332" t="e">
        <f>+'[1]3-1 (4)'!D63*'[1]6 (4)'!D63*0.012</f>
        <v>#REF!</v>
      </c>
      <c r="E63" s="332" t="e">
        <f>+'[1]3-1 (4)'!E63*'[1]6 (4)'!E63*0.012</f>
        <v>#REF!</v>
      </c>
      <c r="F63" s="332" t="e">
        <f>+'[1]3-1 (4)'!F63*'[1]6 (4)'!F63*0.012</f>
        <v>#REF!</v>
      </c>
      <c r="G63" s="332"/>
      <c r="H63" s="333" t="e">
        <f>+'[1]3-1 (4)'!H63*'[1]6 (4)'!H63*0.012</f>
        <v>#REF!</v>
      </c>
      <c r="I63" s="333" t="e">
        <f>+'[1]3-1 (4)'!I63*'[1]6 (4)'!I63*0.012</f>
        <v>#REF!</v>
      </c>
      <c r="J63" s="333" t="e">
        <f>+'[1]3-1 (4)'!F63*'[1]6 (4)'!F63*0.012</f>
        <v>#REF!</v>
      </c>
      <c r="K63" s="333" t="e">
        <f>+'[1]3-1 (4)'!G63*'[1]6 (4)'!G63*0.012</f>
        <v>#REF!</v>
      </c>
      <c r="L63" s="280"/>
      <c r="M63" s="280"/>
      <c r="N63" s="280"/>
      <c r="O63" s="280"/>
    </row>
    <row r="64" spans="1:15" ht="29.25" hidden="1" customHeight="1">
      <c r="A64" s="201" t="s">
        <v>288</v>
      </c>
      <c r="B64" s="201" t="s">
        <v>289</v>
      </c>
      <c r="C64" s="162" t="s">
        <v>290</v>
      </c>
      <c r="D64" s="332" t="e">
        <f>+'[1]3-1 (4)'!D64*'[1]6 (4)'!D64*0.012</f>
        <v>#REF!</v>
      </c>
      <c r="E64" s="332" t="e">
        <f>+'[1]3-1 (4)'!E64*'[1]6 (4)'!E64*0.012</f>
        <v>#REF!</v>
      </c>
      <c r="F64" s="332" t="e">
        <f>+'[1]3-1 (4)'!F64*'[1]6 (4)'!F64*0.012</f>
        <v>#REF!</v>
      </c>
      <c r="G64" s="332"/>
      <c r="H64" s="333" t="e">
        <f>+'[1]3-1 (4)'!H64*'[1]6 (4)'!H64*0.012</f>
        <v>#REF!</v>
      </c>
      <c r="I64" s="333" t="e">
        <f>+'[1]3-1 (4)'!I64*'[1]6 (4)'!I64*0.012</f>
        <v>#REF!</v>
      </c>
      <c r="J64" s="333" t="e">
        <f>+'[1]3-1 (4)'!F64*'[1]6 (4)'!F64*0.012</f>
        <v>#REF!</v>
      </c>
      <c r="K64" s="333" t="e">
        <f>+'[1]3-1 (4)'!G64*'[1]6 (4)'!G64*0.012</f>
        <v>#REF!</v>
      </c>
      <c r="L64" s="280"/>
      <c r="M64" s="280"/>
      <c r="N64" s="280"/>
      <c r="O64" s="280"/>
    </row>
    <row r="65" spans="1:17" ht="42.75" customHeight="1">
      <c r="A65" s="201" t="s">
        <v>291</v>
      </c>
      <c r="B65" s="201" t="s">
        <v>292</v>
      </c>
      <c r="C65" s="162" t="s">
        <v>293</v>
      </c>
      <c r="D65" s="332">
        <v>1982.2</v>
      </c>
      <c r="E65" s="332">
        <v>2081.31</v>
      </c>
      <c r="F65" s="332">
        <v>2199.94</v>
      </c>
      <c r="G65" s="332">
        <v>2204.11</v>
      </c>
      <c r="H65" s="333">
        <v>2329.7399999999998</v>
      </c>
      <c r="I65" s="333">
        <v>2340.7600000000002</v>
      </c>
      <c r="J65" s="333">
        <v>2470</v>
      </c>
      <c r="K65" s="333">
        <v>2502</v>
      </c>
      <c r="L65" s="280"/>
      <c r="M65" s="280"/>
      <c r="N65" s="280"/>
      <c r="O65" s="280"/>
      <c r="Q65" s="291"/>
    </row>
    <row r="66" spans="1:17" ht="24" customHeight="1">
      <c r="A66" s="201" t="s">
        <v>294</v>
      </c>
      <c r="B66" s="201" t="s">
        <v>295</v>
      </c>
      <c r="C66" s="159" t="s">
        <v>296</v>
      </c>
      <c r="D66" s="328">
        <v>555.20000000000005</v>
      </c>
      <c r="E66" s="328">
        <v>555.20000000000005</v>
      </c>
      <c r="F66" s="328">
        <v>579.07000000000005</v>
      </c>
      <c r="G66" s="328">
        <v>579.07000000000005</v>
      </c>
      <c r="H66" s="329">
        <v>602.82000000000005</v>
      </c>
      <c r="I66" s="329">
        <v>602.82000000000005</v>
      </c>
      <c r="J66" s="329">
        <v>628</v>
      </c>
      <c r="K66" s="329">
        <v>628</v>
      </c>
      <c r="L66" s="277"/>
      <c r="M66" s="277"/>
      <c r="N66" s="277"/>
      <c r="O66" s="277"/>
    </row>
    <row r="67" spans="1:17" s="204" customFormat="1" ht="25.5" customHeight="1">
      <c r="A67" s="203" t="s">
        <v>157</v>
      </c>
      <c r="B67" s="203" t="s">
        <v>297</v>
      </c>
      <c r="C67" s="171" t="s">
        <v>298</v>
      </c>
      <c r="D67" s="330">
        <v>25392.1</v>
      </c>
      <c r="E67" s="330">
        <f>E76</f>
        <v>27300.67</v>
      </c>
      <c r="F67" s="330">
        <f t="shared" ref="F67:I67" si="22">F76</f>
        <v>28392.67</v>
      </c>
      <c r="G67" s="330">
        <f t="shared" si="22"/>
        <v>28911.41</v>
      </c>
      <c r="H67" s="330">
        <f t="shared" si="22"/>
        <v>29528.35</v>
      </c>
      <c r="I67" s="330">
        <f t="shared" si="22"/>
        <v>30703.919999999998</v>
      </c>
      <c r="J67" s="330">
        <f t="shared" ref="J67:K67" si="23">J76</f>
        <v>31300</v>
      </c>
      <c r="K67" s="330">
        <f t="shared" si="23"/>
        <v>32853</v>
      </c>
      <c r="L67" s="278"/>
      <c r="M67" s="278"/>
      <c r="N67" s="278"/>
      <c r="O67" s="278"/>
    </row>
    <row r="68" spans="1:17" s="204" customFormat="1" ht="18" hidden="1" customHeight="1">
      <c r="A68" s="203" t="s">
        <v>299</v>
      </c>
      <c r="B68" s="203" t="s">
        <v>300</v>
      </c>
      <c r="C68" s="171" t="s">
        <v>301</v>
      </c>
      <c r="D68" s="330" t="e">
        <f>SUM(D69:D71)</f>
        <v>#REF!</v>
      </c>
      <c r="E68" s="330" t="e">
        <f t="shared" ref="E68:I68" si="24">SUM(E69:E71)</f>
        <v>#REF!</v>
      </c>
      <c r="F68" s="330" t="e">
        <f t="shared" si="24"/>
        <v>#REF!</v>
      </c>
      <c r="G68" s="330"/>
      <c r="H68" s="331" t="e">
        <f t="shared" si="24"/>
        <v>#REF!</v>
      </c>
      <c r="I68" s="331" t="e">
        <f t="shared" si="24"/>
        <v>#REF!</v>
      </c>
      <c r="J68" s="331" t="e">
        <f t="shared" ref="J68:K68" si="25">SUM(J69:J71)</f>
        <v>#REF!</v>
      </c>
      <c r="K68" s="331" t="e">
        <f t="shared" si="25"/>
        <v>#REF!</v>
      </c>
      <c r="L68" s="279"/>
      <c r="M68" s="279"/>
      <c r="N68" s="279"/>
      <c r="O68" s="279"/>
    </row>
    <row r="69" spans="1:17" ht="18" hidden="1" customHeight="1">
      <c r="A69" s="201" t="s">
        <v>302</v>
      </c>
      <c r="B69" s="201" t="s">
        <v>303</v>
      </c>
      <c r="C69" s="168" t="s">
        <v>304</v>
      </c>
      <c r="D69" s="332" t="e">
        <f>+'[1]3-1 (4)'!D69*'[1]6 (4)'!D69*0.012</f>
        <v>#REF!</v>
      </c>
      <c r="E69" s="332" t="e">
        <f>+'[1]3-1 (4)'!E69*'[1]6 (4)'!E69*0.012</f>
        <v>#REF!</v>
      </c>
      <c r="F69" s="332" t="e">
        <f>+'[1]3-1 (4)'!F69*'[1]6 (4)'!F69*0.012</f>
        <v>#REF!</v>
      </c>
      <c r="G69" s="332"/>
      <c r="H69" s="333" t="e">
        <f>+'[1]3-1 (4)'!H69*'[1]6 (4)'!H69*0.012</f>
        <v>#REF!</v>
      </c>
      <c r="I69" s="333" t="e">
        <f>+'[1]3-1 (4)'!I69*'[1]6 (4)'!I69*0.012</f>
        <v>#REF!</v>
      </c>
      <c r="J69" s="333" t="e">
        <f>+'[1]3-1 (4)'!F69*'[1]6 (4)'!F69*0.012</f>
        <v>#REF!</v>
      </c>
      <c r="K69" s="333" t="e">
        <f>+'[1]3-1 (4)'!G69*'[1]6 (4)'!G69*0.012</f>
        <v>#REF!</v>
      </c>
      <c r="L69" s="280"/>
      <c r="M69" s="280"/>
      <c r="N69" s="280"/>
      <c r="O69" s="280"/>
    </row>
    <row r="70" spans="1:17" ht="18" hidden="1" customHeight="1">
      <c r="A70" s="201" t="s">
        <v>305</v>
      </c>
      <c r="B70" s="201" t="s">
        <v>306</v>
      </c>
      <c r="C70" s="168" t="s">
        <v>307</v>
      </c>
      <c r="D70" s="332" t="e">
        <f>+'[1]3-1 (4)'!D70*'[1]6 (4)'!D70*0.012</f>
        <v>#REF!</v>
      </c>
      <c r="E70" s="332" t="e">
        <f>+'[1]3-1 (4)'!E70*'[1]6 (4)'!E70*0.012</f>
        <v>#REF!</v>
      </c>
      <c r="F70" s="332" t="e">
        <f>+'[1]3-1 (4)'!F70*'[1]6 (4)'!F70*0.012</f>
        <v>#REF!</v>
      </c>
      <c r="G70" s="332"/>
      <c r="H70" s="333" t="e">
        <f>+'[1]3-1 (4)'!H70*'[1]6 (4)'!H70*0.012</f>
        <v>#REF!</v>
      </c>
      <c r="I70" s="333" t="e">
        <f>+'[1]3-1 (4)'!I70*'[1]6 (4)'!I70*0.012</f>
        <v>#REF!</v>
      </c>
      <c r="J70" s="333" t="e">
        <f>+'[1]3-1 (4)'!F70*'[1]6 (4)'!F70*0.012</f>
        <v>#REF!</v>
      </c>
      <c r="K70" s="333" t="e">
        <f>+'[1]3-1 (4)'!G70*'[1]6 (4)'!G70*0.012</f>
        <v>#REF!</v>
      </c>
      <c r="L70" s="280"/>
      <c r="M70" s="280"/>
      <c r="N70" s="280"/>
      <c r="O70" s="280"/>
    </row>
    <row r="71" spans="1:17" ht="18" hidden="1" customHeight="1">
      <c r="A71" s="201" t="s">
        <v>308</v>
      </c>
      <c r="B71" s="201" t="s">
        <v>309</v>
      </c>
      <c r="C71" s="168" t="s">
        <v>310</v>
      </c>
      <c r="D71" s="332" t="e">
        <f>+'[1]3-1 (4)'!D71*'[1]6 (4)'!D71*0.012</f>
        <v>#REF!</v>
      </c>
      <c r="E71" s="332" t="e">
        <f>+'[1]3-1 (4)'!E71*'[1]6 (4)'!E71*0.012</f>
        <v>#REF!</v>
      </c>
      <c r="F71" s="332" t="e">
        <f>+'[1]3-1 (4)'!F71*'[1]6 (4)'!F71*0.012</f>
        <v>#REF!</v>
      </c>
      <c r="G71" s="332"/>
      <c r="H71" s="333" t="e">
        <f>+'[1]3-1 (4)'!H71*'[1]6 (4)'!H71*0.012</f>
        <v>#REF!</v>
      </c>
      <c r="I71" s="333" t="e">
        <f>+'[1]3-1 (4)'!I71*'[1]6 (4)'!I71*0.012</f>
        <v>#REF!</v>
      </c>
      <c r="J71" s="333" t="e">
        <f>+'[1]3-1 (4)'!F71*'[1]6 (4)'!F71*0.012</f>
        <v>#REF!</v>
      </c>
      <c r="K71" s="333" t="e">
        <f>+'[1]3-1 (4)'!G71*'[1]6 (4)'!G71*0.012</f>
        <v>#REF!</v>
      </c>
      <c r="L71" s="280"/>
      <c r="M71" s="280"/>
      <c r="N71" s="280"/>
      <c r="O71" s="280"/>
    </row>
    <row r="72" spans="1:17" s="204" customFormat="1" ht="18" hidden="1" customHeight="1">
      <c r="A72" s="203" t="s">
        <v>311</v>
      </c>
      <c r="B72" s="203" t="s">
        <v>312</v>
      </c>
      <c r="C72" s="171" t="s">
        <v>313</v>
      </c>
      <c r="D72" s="330" t="e">
        <f>+D73+D74</f>
        <v>#REF!</v>
      </c>
      <c r="E72" s="330" t="e">
        <f t="shared" ref="E72:I72" si="26">+E73+E74</f>
        <v>#REF!</v>
      </c>
      <c r="F72" s="330" t="e">
        <f t="shared" si="26"/>
        <v>#REF!</v>
      </c>
      <c r="G72" s="330"/>
      <c r="H72" s="331" t="e">
        <f t="shared" si="26"/>
        <v>#REF!</v>
      </c>
      <c r="I72" s="331" t="e">
        <f t="shared" si="26"/>
        <v>#REF!</v>
      </c>
      <c r="J72" s="331" t="e">
        <f t="shared" ref="J72:K72" si="27">+J73+J74</f>
        <v>#REF!</v>
      </c>
      <c r="K72" s="331" t="e">
        <f t="shared" si="27"/>
        <v>#REF!</v>
      </c>
      <c r="L72" s="279"/>
      <c r="M72" s="279"/>
      <c r="N72" s="279"/>
      <c r="O72" s="279"/>
    </row>
    <row r="73" spans="1:17" ht="18" hidden="1" customHeight="1">
      <c r="A73" s="201" t="s">
        <v>314</v>
      </c>
      <c r="B73" s="201" t="s">
        <v>315</v>
      </c>
      <c r="C73" s="168" t="s">
        <v>316</v>
      </c>
      <c r="D73" s="332" t="e">
        <f>+'[1]3-1 (4)'!D73*'[1]6 (4)'!D73*0.012</f>
        <v>#REF!</v>
      </c>
      <c r="E73" s="332" t="e">
        <f>+'[1]3-1 (4)'!E73*'[1]6 (4)'!E73*0.012</f>
        <v>#REF!</v>
      </c>
      <c r="F73" s="332" t="e">
        <f>+'[1]3-1 (4)'!F73*'[1]6 (4)'!F73*0.012</f>
        <v>#REF!</v>
      </c>
      <c r="G73" s="332"/>
      <c r="H73" s="333" t="e">
        <f>+'[1]3-1 (4)'!H73*'[1]6 (4)'!H73*0.012</f>
        <v>#REF!</v>
      </c>
      <c r="I73" s="333" t="e">
        <f>+'[1]3-1 (4)'!I73*'[1]6 (4)'!I73*0.012</f>
        <v>#REF!</v>
      </c>
      <c r="J73" s="333" t="e">
        <f>+'[1]3-1 (4)'!F73*'[1]6 (4)'!F73*0.012</f>
        <v>#REF!</v>
      </c>
      <c r="K73" s="333" t="e">
        <f>+'[1]3-1 (4)'!G73*'[1]6 (4)'!G73*0.012</f>
        <v>#REF!</v>
      </c>
      <c r="L73" s="280"/>
      <c r="M73" s="280"/>
      <c r="N73" s="280"/>
      <c r="O73" s="280"/>
    </row>
    <row r="74" spans="1:17" ht="18" hidden="1" customHeight="1">
      <c r="A74" s="201" t="s">
        <v>317</v>
      </c>
      <c r="B74" s="201" t="s">
        <v>318</v>
      </c>
      <c r="C74" s="168" t="s">
        <v>319</v>
      </c>
      <c r="D74" s="332" t="e">
        <f>+'[1]3-1 (4)'!D74*'[1]6 (4)'!D74*0.012</f>
        <v>#REF!</v>
      </c>
      <c r="E74" s="332" t="e">
        <f>+'[1]3-1 (4)'!E74*'[1]6 (4)'!E74*0.012</f>
        <v>#REF!</v>
      </c>
      <c r="F74" s="332" t="e">
        <f>+'[1]3-1 (4)'!F74*'[1]6 (4)'!F74*0.012</f>
        <v>#REF!</v>
      </c>
      <c r="G74" s="332"/>
      <c r="H74" s="333" t="e">
        <f>+'[1]3-1 (4)'!H74*'[1]6 (4)'!H74*0.012</f>
        <v>#REF!</v>
      </c>
      <c r="I74" s="333" t="e">
        <f>+'[1]3-1 (4)'!I74*'[1]6 (4)'!I74*0.012</f>
        <v>#REF!</v>
      </c>
      <c r="J74" s="333" t="e">
        <f>+'[1]3-1 (4)'!F74*'[1]6 (4)'!F74*0.012</f>
        <v>#REF!</v>
      </c>
      <c r="K74" s="333" t="e">
        <f>+'[1]3-1 (4)'!G74*'[1]6 (4)'!G74*0.012</f>
        <v>#REF!</v>
      </c>
      <c r="L74" s="280"/>
      <c r="M74" s="280"/>
      <c r="N74" s="280"/>
      <c r="O74" s="280"/>
    </row>
    <row r="75" spans="1:17" ht="18" hidden="1" customHeight="1">
      <c r="A75" s="201" t="s">
        <v>320</v>
      </c>
      <c r="B75" s="201" t="s">
        <v>321</v>
      </c>
      <c r="C75" s="168" t="s">
        <v>322</v>
      </c>
      <c r="D75" s="332" t="e">
        <f>+'[1]3-1 (4)'!D75*'[1]6 (4)'!D75*0.012</f>
        <v>#REF!</v>
      </c>
      <c r="E75" s="332" t="e">
        <f>+'[1]3-1 (4)'!E75*'[1]6 (4)'!E75*0.012</f>
        <v>#REF!</v>
      </c>
      <c r="F75" s="332" t="e">
        <f>+'[1]3-1 (4)'!F75*'[1]6 (4)'!F75*0.012</f>
        <v>#REF!</v>
      </c>
      <c r="G75" s="332"/>
      <c r="H75" s="333" t="e">
        <f>+'[1]3-1 (4)'!H75*'[1]6 (4)'!H75*0.012</f>
        <v>#REF!</v>
      </c>
      <c r="I75" s="333" t="e">
        <f>+'[1]3-1 (4)'!I75*'[1]6 (4)'!I75*0.012</f>
        <v>#REF!</v>
      </c>
      <c r="J75" s="333" t="e">
        <f>+'[1]3-1 (4)'!F75*'[1]6 (4)'!F75*0.012</f>
        <v>#REF!</v>
      </c>
      <c r="K75" s="333" t="e">
        <f>+'[1]3-1 (4)'!G75*'[1]6 (4)'!G75*0.012</f>
        <v>#REF!</v>
      </c>
      <c r="L75" s="280"/>
      <c r="M75" s="280"/>
      <c r="N75" s="280"/>
      <c r="O75" s="280"/>
    </row>
    <row r="76" spans="1:17" ht="21.75" customHeight="1">
      <c r="A76" s="201" t="s">
        <v>323</v>
      </c>
      <c r="B76" s="201" t="s">
        <v>324</v>
      </c>
      <c r="C76" s="162" t="s">
        <v>325</v>
      </c>
      <c r="D76" s="332">
        <v>25392.1</v>
      </c>
      <c r="E76" s="332">
        <v>27300.67</v>
      </c>
      <c r="F76" s="332">
        <v>28392.67</v>
      </c>
      <c r="G76" s="332">
        <v>28911.41</v>
      </c>
      <c r="H76" s="333">
        <v>29528.35</v>
      </c>
      <c r="I76" s="333">
        <v>30703.919999999998</v>
      </c>
      <c r="J76" s="333">
        <v>31300</v>
      </c>
      <c r="K76" s="333">
        <v>32853</v>
      </c>
      <c r="L76" s="280"/>
      <c r="M76" s="280"/>
      <c r="N76" s="280"/>
      <c r="O76" s="280"/>
    </row>
    <row r="77" spans="1:17" ht="18" hidden="1" customHeight="1">
      <c r="A77" s="201" t="s">
        <v>326</v>
      </c>
      <c r="B77" s="201" t="s">
        <v>327</v>
      </c>
      <c r="C77" s="168" t="s">
        <v>328</v>
      </c>
      <c r="D77" s="332" t="e">
        <f>+'[1]3-1 (4)'!D77*'[1]6 (4)'!D77*0.012</f>
        <v>#REF!</v>
      </c>
      <c r="E77" s="332" t="e">
        <f>+'[1]3-1 (4)'!E77*'[1]6 (4)'!E77*0.012</f>
        <v>#REF!</v>
      </c>
      <c r="F77" s="332" t="e">
        <f>+'[1]3-1 (4)'!F77*'[1]6 (4)'!F77*0.012</f>
        <v>#REF!</v>
      </c>
      <c r="G77" s="332"/>
      <c r="H77" s="333" t="e">
        <f>+'[1]3-1 (4)'!H77*'[1]6 (4)'!H77*0.012</f>
        <v>#REF!</v>
      </c>
      <c r="I77" s="333" t="e">
        <f>+'[1]3-1 (4)'!I77*'[1]6 (4)'!I77*0.012</f>
        <v>#REF!</v>
      </c>
      <c r="J77" s="333" t="e">
        <f>+'[1]3-1 (4)'!F77*'[1]6 (4)'!F77*0.012</f>
        <v>#REF!</v>
      </c>
      <c r="K77" s="333" t="e">
        <f>+'[1]3-1 (4)'!G77*'[1]6 (4)'!G77*0.012</f>
        <v>#REF!</v>
      </c>
      <c r="L77" s="280"/>
      <c r="M77" s="280"/>
      <c r="N77" s="280"/>
      <c r="O77" s="280"/>
    </row>
    <row r="78" spans="1:17" ht="18" hidden="1" customHeight="1">
      <c r="A78" s="201" t="s">
        <v>160</v>
      </c>
      <c r="B78" s="201" t="s">
        <v>329</v>
      </c>
      <c r="C78" s="171" t="s">
        <v>330</v>
      </c>
      <c r="D78" s="328" t="e">
        <f>+'[1]3-1 (4)'!D78*'[1]6 (4)'!D78*0.012</f>
        <v>#REF!</v>
      </c>
      <c r="E78" s="328" t="e">
        <f>+'[1]3-1 (4)'!E78*'[1]6 (4)'!E78*0.012</f>
        <v>#REF!</v>
      </c>
      <c r="F78" s="332" t="e">
        <f>+'[1]3-1 (4)'!F78*'[1]6 (4)'!F78*0.012</f>
        <v>#REF!</v>
      </c>
      <c r="G78" s="332"/>
      <c r="H78" s="333" t="e">
        <f>+'[1]3-1 (4)'!H78*'[1]6 (4)'!H78*0.012</f>
        <v>#REF!</v>
      </c>
      <c r="I78" s="333" t="e">
        <f>+'[1]3-1 (4)'!I78*'[1]6 (4)'!I78*0.012</f>
        <v>#REF!</v>
      </c>
      <c r="J78" s="333" t="e">
        <f>+'[1]3-1 (4)'!F78*'[1]6 (4)'!F78*0.012</f>
        <v>#REF!</v>
      </c>
      <c r="K78" s="333" t="e">
        <f>+'[1]3-1 (4)'!G78*'[1]6 (4)'!G78*0.012</f>
        <v>#REF!</v>
      </c>
      <c r="L78" s="280"/>
      <c r="M78" s="280"/>
      <c r="N78" s="280"/>
      <c r="O78" s="280"/>
    </row>
    <row r="79" spans="1:17" ht="25.5" customHeight="1">
      <c r="A79" s="201" t="s">
        <v>178</v>
      </c>
      <c r="B79" s="201" t="s">
        <v>331</v>
      </c>
      <c r="C79" s="171" t="s">
        <v>332</v>
      </c>
      <c r="D79" s="330">
        <f>D80+D83+D84</f>
        <v>51952</v>
      </c>
      <c r="E79" s="330">
        <f>E80+E83+E84</f>
        <v>52315.66</v>
      </c>
      <c r="F79" s="330">
        <f t="shared" ref="F79:I79" si="28">F80+F83+F84</f>
        <v>54565.23</v>
      </c>
      <c r="G79" s="330">
        <f t="shared" si="28"/>
        <v>54565.23</v>
      </c>
      <c r="H79" s="330">
        <f t="shared" si="28"/>
        <v>56802.41</v>
      </c>
      <c r="I79" s="330">
        <f t="shared" si="28"/>
        <v>56802.41</v>
      </c>
      <c r="J79" s="330">
        <f t="shared" ref="J79:K79" si="29">J80+J83+J84</f>
        <v>59188.4</v>
      </c>
      <c r="K79" s="330">
        <f t="shared" si="29"/>
        <v>59188.4</v>
      </c>
      <c r="L79" s="278"/>
      <c r="M79" s="278"/>
      <c r="N79" s="278"/>
      <c r="O79" s="278"/>
    </row>
    <row r="80" spans="1:17" ht="24" customHeight="1">
      <c r="A80" s="201" t="s">
        <v>333</v>
      </c>
      <c r="B80" s="201" t="s">
        <v>334</v>
      </c>
      <c r="C80" s="168" t="s">
        <v>335</v>
      </c>
      <c r="D80" s="332">
        <v>33278.699999999997</v>
      </c>
      <c r="E80" s="332">
        <v>33511.65</v>
      </c>
      <c r="F80" s="332">
        <v>34952.65</v>
      </c>
      <c r="G80" s="332">
        <v>34952.65</v>
      </c>
      <c r="H80" s="333">
        <v>36385.71</v>
      </c>
      <c r="I80" s="333">
        <v>36385.71</v>
      </c>
      <c r="J80" s="333">
        <v>37913.9</v>
      </c>
      <c r="K80" s="333">
        <v>37913.9</v>
      </c>
      <c r="L80" s="280"/>
      <c r="M80" s="280"/>
      <c r="N80" s="280"/>
      <c r="O80" s="280"/>
    </row>
    <row r="81" spans="1:15" ht="29.25" hidden="1" customHeight="1">
      <c r="A81" s="201" t="s">
        <v>336</v>
      </c>
      <c r="B81" s="201" t="s">
        <v>337</v>
      </c>
      <c r="C81" s="168" t="s">
        <v>338</v>
      </c>
      <c r="D81" s="332" t="e">
        <f>+'[1]3-1 (4)'!D81*'[1]6 (4)'!D81*0.012</f>
        <v>#REF!</v>
      </c>
      <c r="E81" s="332" t="e">
        <f>+'[1]3-1 (4)'!E81*'[1]6 (4)'!E81*0.012</f>
        <v>#REF!</v>
      </c>
      <c r="F81" s="332" t="e">
        <f>+'[1]3-1 (4)'!F81*'[1]6 (4)'!F81*0.012</f>
        <v>#REF!</v>
      </c>
      <c r="G81" s="332"/>
      <c r="H81" s="333" t="e">
        <f>+'[1]3-1 (4)'!H81*'[1]6 (4)'!H81*0.012</f>
        <v>#REF!</v>
      </c>
      <c r="I81" s="333" t="e">
        <f>+'[1]3-1 (4)'!I81*'[1]6 (4)'!I81*0.012</f>
        <v>#REF!</v>
      </c>
      <c r="J81" s="333" t="e">
        <f>+'[1]3-1 (4)'!F81*'[1]6 (4)'!F81*0.012</f>
        <v>#REF!</v>
      </c>
      <c r="K81" s="333" t="e">
        <f>+'[1]3-1 (4)'!G81*'[1]6 (4)'!G81*0.012</f>
        <v>#REF!</v>
      </c>
      <c r="L81" s="280"/>
      <c r="M81" s="280"/>
      <c r="N81" s="280"/>
      <c r="O81" s="280"/>
    </row>
    <row r="82" spans="1:15" ht="29.25" hidden="1" customHeight="1">
      <c r="A82" s="201" t="s">
        <v>339</v>
      </c>
      <c r="B82" s="201" t="s">
        <v>340</v>
      </c>
      <c r="C82" s="168" t="s">
        <v>341</v>
      </c>
      <c r="D82" s="332" t="e">
        <f>+'[1]3-1 (4)'!D82*'[1]6 (4)'!D82*0.012</f>
        <v>#REF!</v>
      </c>
      <c r="E82" s="332" t="e">
        <f>+'[1]3-1 (4)'!E82*'[1]6 (4)'!E82*0.012</f>
        <v>#REF!</v>
      </c>
      <c r="F82" s="332" t="e">
        <f>+'[1]3-1 (4)'!F82*'[1]6 (4)'!F82*0.012</f>
        <v>#REF!</v>
      </c>
      <c r="G82" s="332"/>
      <c r="H82" s="333" t="e">
        <f>+'[1]3-1 (4)'!H82*'[1]6 (4)'!H82*0.012</f>
        <v>#REF!</v>
      </c>
      <c r="I82" s="333" t="e">
        <f>+'[1]3-1 (4)'!I82*'[1]6 (4)'!I82*0.012</f>
        <v>#REF!</v>
      </c>
      <c r="J82" s="333" t="e">
        <f>+'[1]3-1 (4)'!F82*'[1]6 (4)'!F82*0.012</f>
        <v>#REF!</v>
      </c>
      <c r="K82" s="333" t="e">
        <f>+'[1]3-1 (4)'!G82*'[1]6 (4)'!G82*0.012</f>
        <v>#REF!</v>
      </c>
      <c r="L82" s="280"/>
      <c r="M82" s="280"/>
      <c r="N82" s="280"/>
      <c r="O82" s="280"/>
    </row>
    <row r="83" spans="1:15" ht="22.5" customHeight="1">
      <c r="A83" s="201" t="s">
        <v>342</v>
      </c>
      <c r="B83" s="201" t="s">
        <v>343</v>
      </c>
      <c r="C83" s="168" t="s">
        <v>344</v>
      </c>
      <c r="D83" s="332">
        <v>13625.8</v>
      </c>
      <c r="E83" s="332">
        <v>13721.18</v>
      </c>
      <c r="F83" s="332">
        <v>14311.19</v>
      </c>
      <c r="G83" s="332">
        <v>14311.19</v>
      </c>
      <c r="H83" s="333">
        <v>14897.95</v>
      </c>
      <c r="I83" s="333">
        <v>14897.95</v>
      </c>
      <c r="J83" s="333">
        <v>15524</v>
      </c>
      <c r="K83" s="333">
        <v>15524</v>
      </c>
      <c r="L83" s="280"/>
      <c r="M83" s="280"/>
      <c r="N83" s="280"/>
      <c r="O83" s="280"/>
    </row>
    <row r="84" spans="1:15" ht="25.5" customHeight="1">
      <c r="A84" s="201" t="s">
        <v>345</v>
      </c>
      <c r="B84" s="201" t="s">
        <v>346</v>
      </c>
      <c r="C84" s="168" t="s">
        <v>347</v>
      </c>
      <c r="D84" s="332">
        <v>5047.5</v>
      </c>
      <c r="E84" s="332">
        <v>5082.83</v>
      </c>
      <c r="F84" s="332">
        <v>5301.39</v>
      </c>
      <c r="G84" s="332">
        <v>5301.39</v>
      </c>
      <c r="H84" s="333">
        <v>5518.75</v>
      </c>
      <c r="I84" s="333">
        <v>5518.75</v>
      </c>
      <c r="J84" s="333">
        <v>5750.5</v>
      </c>
      <c r="K84" s="333">
        <v>5750.5</v>
      </c>
      <c r="L84" s="280"/>
      <c r="M84" s="280"/>
      <c r="N84" s="280"/>
      <c r="O84" s="280"/>
    </row>
    <row r="85" spans="1:15" s="204" customFormat="1" ht="28.5" customHeight="1">
      <c r="A85" s="203" t="s">
        <v>184</v>
      </c>
      <c r="B85" s="203" t="s">
        <v>348</v>
      </c>
      <c r="C85" s="171" t="s">
        <v>349</v>
      </c>
      <c r="D85" s="330">
        <f>D86</f>
        <v>9413.1</v>
      </c>
      <c r="E85" s="330">
        <f>E86</f>
        <v>9413.1</v>
      </c>
      <c r="F85" s="330">
        <f t="shared" ref="F85:I86" si="30">F86</f>
        <v>9450.75</v>
      </c>
      <c r="G85" s="330">
        <f t="shared" si="30"/>
        <v>9789.6200000000008</v>
      </c>
      <c r="H85" s="330">
        <f t="shared" si="30"/>
        <v>9583.0600000000013</v>
      </c>
      <c r="I85" s="330">
        <f t="shared" si="30"/>
        <v>10181.209999999999</v>
      </c>
      <c r="J85" s="330">
        <v>10014.299999999999</v>
      </c>
      <c r="K85" s="330">
        <v>10639.4</v>
      </c>
      <c r="L85" s="278"/>
      <c r="M85" s="278"/>
      <c r="N85" s="278"/>
      <c r="O85" s="278"/>
    </row>
    <row r="86" spans="1:15" s="204" customFormat="1" ht="27">
      <c r="A86" s="203" t="s">
        <v>350</v>
      </c>
      <c r="B86" s="203" t="s">
        <v>351</v>
      </c>
      <c r="C86" s="171" t="s">
        <v>352</v>
      </c>
      <c r="D86" s="330">
        <f>D87</f>
        <v>9413.1</v>
      </c>
      <c r="E86" s="330">
        <f>E87</f>
        <v>9413.1</v>
      </c>
      <c r="F86" s="330">
        <f t="shared" si="30"/>
        <v>9450.75</v>
      </c>
      <c r="G86" s="330">
        <f t="shared" si="30"/>
        <v>9789.6200000000008</v>
      </c>
      <c r="H86" s="330">
        <f t="shared" si="30"/>
        <v>9583.0600000000013</v>
      </c>
      <c r="I86" s="330">
        <f t="shared" si="30"/>
        <v>10181.209999999999</v>
      </c>
      <c r="J86" s="330">
        <v>10014.299999999999</v>
      </c>
      <c r="K86" s="330">
        <v>10639.4</v>
      </c>
      <c r="L86" s="278"/>
      <c r="M86" s="278"/>
      <c r="N86" s="278"/>
      <c r="O86" s="278"/>
    </row>
    <row r="87" spans="1:15" s="204" customFormat="1" ht="22.5" customHeight="1">
      <c r="A87" s="203" t="s">
        <v>353</v>
      </c>
      <c r="B87" s="203" t="s">
        <v>354</v>
      </c>
      <c r="C87" s="171" t="s">
        <v>355</v>
      </c>
      <c r="D87" s="330">
        <f>D90+D95</f>
        <v>9413.1</v>
      </c>
      <c r="E87" s="330">
        <f>E90+E95</f>
        <v>9413.1</v>
      </c>
      <c r="F87" s="330">
        <f t="shared" ref="F87:I87" si="31">F90+F95</f>
        <v>9450.75</v>
      </c>
      <c r="G87" s="330">
        <f t="shared" si="31"/>
        <v>9789.6200000000008</v>
      </c>
      <c r="H87" s="330">
        <f t="shared" si="31"/>
        <v>9583.0600000000013</v>
      </c>
      <c r="I87" s="330">
        <f t="shared" si="31"/>
        <v>10181.209999999999</v>
      </c>
      <c r="J87" s="330">
        <v>10014.299999999999</v>
      </c>
      <c r="K87" s="330">
        <v>10639.4</v>
      </c>
      <c r="L87" s="278"/>
      <c r="M87" s="278"/>
      <c r="N87" s="278"/>
      <c r="O87" s="278"/>
    </row>
    <row r="88" spans="1:15" ht="33.75" hidden="1" customHeight="1">
      <c r="A88" s="201" t="s">
        <v>356</v>
      </c>
      <c r="B88" s="201" t="s">
        <v>357</v>
      </c>
      <c r="C88" s="168" t="s">
        <v>358</v>
      </c>
      <c r="D88" s="332">
        <v>0</v>
      </c>
      <c r="E88" s="332">
        <f>+'[1]3-1 (4)'!E88*'[1]6 (4)'!E88*0.012</f>
        <v>817.09320000000014</v>
      </c>
      <c r="F88" s="332">
        <f>+'[1]3-1 (4)'!F88*'[1]6 (4)'!F88*0.012</f>
        <v>849.77692800000011</v>
      </c>
      <c r="G88" s="332"/>
      <c r="H88" s="333">
        <f>+'[1]3-1 (4)'!H88*'[1]6 (4)'!H88*0.012</f>
        <v>879.51912047999997</v>
      </c>
      <c r="I88" s="333">
        <f>+'[1]3-1 (4)'!I88*'[1]6 (4)'!I88*0.012</f>
        <v>900.8419846272003</v>
      </c>
      <c r="J88" s="333">
        <f>+'[1]3-1 (4)'!F88*'[1]6 (4)'!F88*0.012</f>
        <v>849.77692800000011</v>
      </c>
      <c r="K88" s="333" t="e">
        <f>+'[1]3-1 (4)'!G88*'[1]6 (4)'!G88*0.012</f>
        <v>#REF!</v>
      </c>
      <c r="L88" s="280"/>
      <c r="M88" s="280"/>
      <c r="N88" s="280"/>
      <c r="O88" s="280"/>
    </row>
    <row r="89" spans="1:15" ht="40.5" hidden="1">
      <c r="A89" s="201" t="s">
        <v>359</v>
      </c>
      <c r="B89" s="201" t="s">
        <v>360</v>
      </c>
      <c r="C89" s="168" t="s">
        <v>361</v>
      </c>
      <c r="D89" s="332" t="e">
        <f>+'[1]3-1 (4)'!D89*'[1]6 (4)'!D89*0.012</f>
        <v>#REF!</v>
      </c>
      <c r="E89" s="332" t="e">
        <f>+'[1]3-1 (4)'!E89*'[1]6 (4)'!E89*0.012</f>
        <v>#REF!</v>
      </c>
      <c r="F89" s="332" t="e">
        <f>+'[1]3-1 (4)'!F89*'[1]6 (4)'!F89*0.012</f>
        <v>#REF!</v>
      </c>
      <c r="G89" s="332"/>
      <c r="H89" s="333" t="e">
        <f>+'[1]3-1 (4)'!H89*'[1]6 (4)'!H89*0.012</f>
        <v>#REF!</v>
      </c>
      <c r="I89" s="333" t="e">
        <f>+'[1]3-1 (4)'!I89*'[1]6 (4)'!I89*0.012</f>
        <v>#REF!</v>
      </c>
      <c r="J89" s="333" t="e">
        <f>+'[1]3-1 (4)'!F89*'[1]6 (4)'!F89*0.012</f>
        <v>#REF!</v>
      </c>
      <c r="K89" s="333" t="e">
        <f>+'[1]3-1 (4)'!G89*'[1]6 (4)'!G89*0.012</f>
        <v>#REF!</v>
      </c>
      <c r="L89" s="280"/>
      <c r="M89" s="280"/>
      <c r="N89" s="280"/>
      <c r="O89" s="280"/>
    </row>
    <row r="90" spans="1:15" ht="27">
      <c r="A90" s="201" t="s">
        <v>362</v>
      </c>
      <c r="B90" s="201" t="s">
        <v>363</v>
      </c>
      <c r="C90" s="168" t="s">
        <v>364</v>
      </c>
      <c r="D90" s="332">
        <v>6538</v>
      </c>
      <c r="E90" s="332">
        <v>6538</v>
      </c>
      <c r="F90" s="332">
        <v>6564.15</v>
      </c>
      <c r="G90" s="332">
        <v>6799.52</v>
      </c>
      <c r="H90" s="333">
        <v>6656.05</v>
      </c>
      <c r="I90" s="333">
        <v>7071.5</v>
      </c>
      <c r="J90" s="333">
        <v>6956</v>
      </c>
      <c r="K90" s="333">
        <v>7390</v>
      </c>
      <c r="L90" s="280"/>
      <c r="M90" s="280"/>
      <c r="N90" s="280"/>
      <c r="O90" s="280"/>
    </row>
    <row r="91" spans="1:15" ht="18" hidden="1" customHeight="1">
      <c r="A91" s="201" t="s">
        <v>365</v>
      </c>
      <c r="B91" s="201" t="s">
        <v>366</v>
      </c>
      <c r="C91" s="168" t="s">
        <v>367</v>
      </c>
      <c r="D91" s="332" t="e">
        <f>+'[1]3-1 (4)'!D91*'[1]6 (4)'!D91*0.012</f>
        <v>#REF!</v>
      </c>
      <c r="E91" s="332" t="e">
        <f>+'[1]3-1 (4)'!E91*'[1]6 (4)'!E91*0.012</f>
        <v>#REF!</v>
      </c>
      <c r="F91" s="332" t="e">
        <f>+'[1]3-1 (4)'!F91*'[1]6 (4)'!F91*0.012</f>
        <v>#REF!</v>
      </c>
      <c r="G91" s="332"/>
      <c r="H91" s="333" t="e">
        <f>+'[1]3-1 (4)'!H91*'[1]6 (4)'!H91*0.012</f>
        <v>#REF!</v>
      </c>
      <c r="I91" s="333" t="e">
        <f>+'[1]3-1 (4)'!I91*'[1]6 (4)'!I91*0.012</f>
        <v>#REF!</v>
      </c>
      <c r="J91" s="333" t="e">
        <f>+'[1]3-1 (4)'!F91*'[1]6 (4)'!F91*0.012</f>
        <v>#REF!</v>
      </c>
      <c r="K91" s="333" t="e">
        <f>+'[1]3-1 (4)'!G91*'[1]6 (4)'!G91*0.012</f>
        <v>#REF!</v>
      </c>
      <c r="L91" s="280"/>
      <c r="M91" s="280"/>
      <c r="N91" s="280"/>
      <c r="O91" s="280"/>
    </row>
    <row r="92" spans="1:15" ht="27" hidden="1">
      <c r="A92" s="201" t="s">
        <v>368</v>
      </c>
      <c r="B92" s="201" t="s">
        <v>369</v>
      </c>
      <c r="C92" s="168" t="s">
        <v>370</v>
      </c>
      <c r="D92" s="332" t="e">
        <f>+'[1]3-1 (4)'!D92*'[1]6 (4)'!D92*0.012</f>
        <v>#REF!</v>
      </c>
      <c r="E92" s="332" t="e">
        <f>+'[1]3-1 (4)'!E92*'[1]6 (4)'!E92*0.012</f>
        <v>#REF!</v>
      </c>
      <c r="F92" s="332" t="e">
        <f>+'[1]3-1 (4)'!F92*'[1]6 (4)'!F92*0.012</f>
        <v>#REF!</v>
      </c>
      <c r="G92" s="332"/>
      <c r="H92" s="333" t="e">
        <f>+'[1]3-1 (4)'!H92*'[1]6 (4)'!H92*0.012</f>
        <v>#REF!</v>
      </c>
      <c r="I92" s="333" t="e">
        <f>+'[1]3-1 (4)'!I92*'[1]6 (4)'!I92*0.012</f>
        <v>#REF!</v>
      </c>
      <c r="J92" s="333" t="e">
        <f>+'[1]3-1 (4)'!F92*'[1]6 (4)'!F92*0.012</f>
        <v>#REF!</v>
      </c>
      <c r="K92" s="333" t="e">
        <f>+'[1]3-1 (4)'!G92*'[1]6 (4)'!G92*0.012</f>
        <v>#REF!</v>
      </c>
      <c r="L92" s="280"/>
      <c r="M92" s="280"/>
      <c r="N92" s="280"/>
      <c r="O92" s="280"/>
    </row>
    <row r="93" spans="1:15" ht="27" hidden="1">
      <c r="A93" s="201" t="s">
        <v>371</v>
      </c>
      <c r="B93" s="201" t="s">
        <v>372</v>
      </c>
      <c r="C93" s="168" t="s">
        <v>373</v>
      </c>
      <c r="D93" s="332" t="e">
        <f>+'[1]3-1 (4)'!D93*'[1]6 (4)'!D93*0.012</f>
        <v>#REF!</v>
      </c>
      <c r="E93" s="332" t="e">
        <f>+'[1]3-1 (4)'!E93*'[1]6 (4)'!E93*0.012</f>
        <v>#REF!</v>
      </c>
      <c r="F93" s="332" t="e">
        <f>+'[1]3-1 (4)'!F93*'[1]6 (4)'!F93*0.012</f>
        <v>#REF!</v>
      </c>
      <c r="G93" s="332"/>
      <c r="H93" s="333" t="e">
        <f>+'[1]3-1 (4)'!H93*'[1]6 (4)'!H93*0.012</f>
        <v>#REF!</v>
      </c>
      <c r="I93" s="333" t="e">
        <f>+'[1]3-1 (4)'!I93*'[1]6 (4)'!I93*0.012</f>
        <v>#REF!</v>
      </c>
      <c r="J93" s="333" t="e">
        <f>+'[1]3-1 (4)'!F93*'[1]6 (4)'!F93*0.012</f>
        <v>#REF!</v>
      </c>
      <c r="K93" s="333" t="e">
        <f>+'[1]3-1 (4)'!G93*'[1]6 (4)'!G93*0.012</f>
        <v>#REF!</v>
      </c>
      <c r="L93" s="280"/>
      <c r="M93" s="280"/>
      <c r="N93" s="280"/>
      <c r="O93" s="280"/>
    </row>
    <row r="94" spans="1:15" hidden="1">
      <c r="A94" s="201" t="s">
        <v>374</v>
      </c>
      <c r="B94" s="201" t="s">
        <v>375</v>
      </c>
      <c r="C94" s="168" t="s">
        <v>376</v>
      </c>
      <c r="D94" s="332" t="e">
        <f>+'[1]3-1 (4)'!D94*'[1]6 (4)'!D94*0.012</f>
        <v>#REF!</v>
      </c>
      <c r="E94" s="332" t="e">
        <f>+'[1]3-1 (4)'!E94*'[1]6 (4)'!E94*0.012</f>
        <v>#REF!</v>
      </c>
      <c r="F94" s="332" t="e">
        <f>+'[1]3-1 (4)'!F94*'[1]6 (4)'!F94*0.012</f>
        <v>#REF!</v>
      </c>
      <c r="G94" s="332"/>
      <c r="H94" s="333" t="e">
        <f>+'[1]3-1 (4)'!H94*'[1]6 (4)'!H94*0.012</f>
        <v>#REF!</v>
      </c>
      <c r="I94" s="333" t="e">
        <f>+'[1]3-1 (4)'!I94*'[1]6 (4)'!I94*0.012</f>
        <v>#REF!</v>
      </c>
      <c r="J94" s="333" t="e">
        <f>+'[1]3-1 (4)'!F94*'[1]6 (4)'!F94*0.012</f>
        <v>#REF!</v>
      </c>
      <c r="K94" s="333" t="e">
        <f>+'[1]3-1 (4)'!G94*'[1]6 (4)'!G94*0.012</f>
        <v>#REF!</v>
      </c>
      <c r="L94" s="280"/>
      <c r="M94" s="280"/>
      <c r="N94" s="280"/>
      <c r="O94" s="280"/>
    </row>
    <row r="95" spans="1:15" ht="27">
      <c r="A95" s="201" t="s">
        <v>377</v>
      </c>
      <c r="B95" s="201" t="s">
        <v>378</v>
      </c>
      <c r="C95" s="168" t="s">
        <v>379</v>
      </c>
      <c r="D95" s="332">
        <v>2875.1</v>
      </c>
      <c r="E95" s="332">
        <v>2875.1</v>
      </c>
      <c r="F95" s="332">
        <v>2886.6</v>
      </c>
      <c r="G95" s="332">
        <v>2990.1</v>
      </c>
      <c r="H95" s="333">
        <v>2927.01</v>
      </c>
      <c r="I95" s="333">
        <v>3109.71</v>
      </c>
      <c r="J95" s="333">
        <v>3059</v>
      </c>
      <c r="K95" s="333">
        <v>3250</v>
      </c>
      <c r="L95" s="280"/>
      <c r="M95" s="280"/>
      <c r="N95" s="280"/>
      <c r="O95" s="280"/>
    </row>
    <row r="96" spans="1:15" ht="18" hidden="1" customHeight="1">
      <c r="A96" s="201" t="s">
        <v>380</v>
      </c>
      <c r="B96" s="201" t="s">
        <v>381</v>
      </c>
      <c r="C96" s="168" t="s">
        <v>382</v>
      </c>
      <c r="D96" s="332" t="e">
        <f>+'[1]3-1 (4)'!D96*'[1]6 (4)'!D96*0.012</f>
        <v>#REF!</v>
      </c>
      <c r="E96" s="332" t="e">
        <f>+'[1]3-1 (4)'!E96*'[1]6 (4)'!E96*0.012</f>
        <v>#REF!</v>
      </c>
      <c r="F96" s="332" t="e">
        <f>+'[1]3-1 (4)'!F96*'[1]6 (4)'!F96*0.012</f>
        <v>#REF!</v>
      </c>
      <c r="G96" s="332"/>
      <c r="H96" s="333" t="e">
        <f>+'[1]3-1 (4)'!H96*'[1]6 (4)'!H96*0.012</f>
        <v>#REF!</v>
      </c>
      <c r="I96" s="333" t="e">
        <f>+'[1]3-1 (4)'!I96*'[1]6 (4)'!I96*0.012</f>
        <v>#REF!</v>
      </c>
      <c r="J96" s="333" t="e">
        <f>+'[1]3-1 (4)'!F96*'[1]6 (4)'!F96*0.012</f>
        <v>#REF!</v>
      </c>
      <c r="K96" s="333" t="e">
        <f>+'[1]3-1 (4)'!G96*'[1]6 (4)'!G96*0.012</f>
        <v>#REF!</v>
      </c>
      <c r="L96" s="280"/>
      <c r="M96" s="280"/>
      <c r="N96" s="280"/>
      <c r="O96" s="280"/>
    </row>
    <row r="97" spans="1:15" ht="40.5" hidden="1">
      <c r="A97" s="201" t="s">
        <v>383</v>
      </c>
      <c r="B97" s="201" t="s">
        <v>384</v>
      </c>
      <c r="C97" s="168" t="s">
        <v>385</v>
      </c>
      <c r="D97" s="332" t="e">
        <f>+'[1]3-1 (4)'!D97*'[1]6 (4)'!D97*0.012</f>
        <v>#REF!</v>
      </c>
      <c r="E97" s="332" t="e">
        <f>+'[1]3-1 (4)'!E97*'[1]6 (4)'!E97*0.012</f>
        <v>#REF!</v>
      </c>
      <c r="F97" s="332" t="e">
        <f>+'[1]3-1 (4)'!F97*'[1]6 (4)'!F97*0.012</f>
        <v>#REF!</v>
      </c>
      <c r="G97" s="332"/>
      <c r="H97" s="333" t="e">
        <f>+'[1]3-1 (4)'!H97*'[1]6 (4)'!H97*0.012</f>
        <v>#REF!</v>
      </c>
      <c r="I97" s="333" t="e">
        <f>+'[1]3-1 (4)'!I97*'[1]6 (4)'!I97*0.012</f>
        <v>#REF!</v>
      </c>
      <c r="J97" s="333" t="e">
        <f>+'[1]3-1 (4)'!F97*'[1]6 (4)'!F97*0.012</f>
        <v>#REF!</v>
      </c>
      <c r="K97" s="333" t="e">
        <f>+'[1]3-1 (4)'!G97*'[1]6 (4)'!G97*0.012</f>
        <v>#REF!</v>
      </c>
      <c r="L97" s="280"/>
      <c r="M97" s="280"/>
      <c r="N97" s="280"/>
      <c r="O97" s="280"/>
    </row>
    <row r="98" spans="1:15" ht="27" hidden="1">
      <c r="A98" s="201" t="s">
        <v>386</v>
      </c>
      <c r="B98" s="201" t="s">
        <v>387</v>
      </c>
      <c r="C98" s="168" t="s">
        <v>388</v>
      </c>
      <c r="D98" s="332" t="e">
        <f>+'[1]3-1 (4)'!D98*'[1]6 (4)'!D98*0.012</f>
        <v>#REF!</v>
      </c>
      <c r="E98" s="332" t="e">
        <f>+'[1]3-1 (4)'!E98*'[1]6 (4)'!E98*0.012</f>
        <v>#REF!</v>
      </c>
      <c r="F98" s="332" t="e">
        <f>+'[1]3-1 (4)'!F98*'[1]6 (4)'!F98*0.012</f>
        <v>#REF!</v>
      </c>
      <c r="G98" s="332"/>
      <c r="H98" s="333" t="e">
        <f>+'[1]3-1 (4)'!H98*'[1]6 (4)'!H98*0.012</f>
        <v>#REF!</v>
      </c>
      <c r="I98" s="333" t="e">
        <f>+'[1]3-1 (4)'!I98*'[1]6 (4)'!I98*0.012</f>
        <v>#REF!</v>
      </c>
      <c r="J98" s="333" t="e">
        <f>+'[1]3-1 (4)'!F98*'[1]6 (4)'!F98*0.012</f>
        <v>#REF!</v>
      </c>
      <c r="K98" s="333" t="e">
        <f>+'[1]3-1 (4)'!G98*'[1]6 (4)'!G98*0.012</f>
        <v>#REF!</v>
      </c>
      <c r="L98" s="280"/>
      <c r="M98" s="280"/>
      <c r="N98" s="280"/>
      <c r="O98" s="280"/>
    </row>
    <row r="99" spans="1:15" ht="18" hidden="1" customHeight="1">
      <c r="A99" s="201" t="s">
        <v>389</v>
      </c>
      <c r="B99" s="201" t="s">
        <v>390</v>
      </c>
      <c r="C99" s="168" t="s">
        <v>391</v>
      </c>
      <c r="D99" s="332" t="e">
        <f>+'[1]3-1 (4)'!D99*'[1]6 (4)'!D99*0.012</f>
        <v>#REF!</v>
      </c>
      <c r="E99" s="332" t="e">
        <f>+'[1]3-1 (4)'!E99*'[1]6 (4)'!E99*0.012</f>
        <v>#REF!</v>
      </c>
      <c r="F99" s="332" t="e">
        <f>+'[1]3-1 (4)'!F99*'[1]6 (4)'!F99*0.012</f>
        <v>#REF!</v>
      </c>
      <c r="G99" s="332"/>
      <c r="H99" s="333" t="e">
        <f>+'[1]3-1 (4)'!H99*'[1]6 (4)'!H99*0.012</f>
        <v>#REF!</v>
      </c>
      <c r="I99" s="333" t="e">
        <f>+'[1]3-1 (4)'!I99*'[1]6 (4)'!I99*0.012</f>
        <v>#REF!</v>
      </c>
      <c r="J99" s="333" t="e">
        <f>+'[1]3-1 (4)'!F99*'[1]6 (4)'!F99*0.012</f>
        <v>#REF!</v>
      </c>
      <c r="K99" s="333" t="e">
        <f>+'[1]3-1 (4)'!G99*'[1]6 (4)'!G99*0.012</f>
        <v>#REF!</v>
      </c>
      <c r="L99" s="280"/>
      <c r="M99" s="280"/>
      <c r="N99" s="280"/>
      <c r="O99" s="280"/>
    </row>
    <row r="100" spans="1:15" ht="18" hidden="1" customHeight="1">
      <c r="A100" s="201" t="s">
        <v>392</v>
      </c>
      <c r="B100" s="201" t="s">
        <v>393</v>
      </c>
      <c r="C100" s="168" t="s">
        <v>394</v>
      </c>
      <c r="D100" s="332" t="e">
        <f>+'[1]3-1 (4)'!D100*'[1]6 (4)'!D100*0.012</f>
        <v>#REF!</v>
      </c>
      <c r="E100" s="332" t="e">
        <f>+'[1]3-1 (4)'!E100*'[1]6 (4)'!E100*0.012</f>
        <v>#REF!</v>
      </c>
      <c r="F100" s="332" t="e">
        <f>+'[1]3-1 (4)'!F100*'[1]6 (4)'!F100*0.012</f>
        <v>#REF!</v>
      </c>
      <c r="G100" s="332"/>
      <c r="H100" s="333" t="e">
        <f>+'[1]3-1 (4)'!H100*'[1]6 (4)'!H100*0.012</f>
        <v>#REF!</v>
      </c>
      <c r="I100" s="333" t="e">
        <f>+'[1]3-1 (4)'!I100*'[1]6 (4)'!I100*0.012</f>
        <v>#REF!</v>
      </c>
      <c r="J100" s="333" t="e">
        <f>+'[1]3-1 (4)'!F100*'[1]6 (4)'!F100*0.012</f>
        <v>#REF!</v>
      </c>
      <c r="K100" s="333" t="e">
        <f>+'[1]3-1 (4)'!G100*'[1]6 (4)'!G100*0.012</f>
        <v>#REF!</v>
      </c>
      <c r="L100" s="280"/>
      <c r="M100" s="280"/>
      <c r="N100" s="280"/>
      <c r="O100" s="280"/>
    </row>
    <row r="101" spans="1:15" s="204" customFormat="1" ht="24" customHeight="1">
      <c r="A101" s="203" t="s">
        <v>196</v>
      </c>
      <c r="B101" s="203" t="s">
        <v>395</v>
      </c>
      <c r="C101" s="171" t="s">
        <v>396</v>
      </c>
      <c r="D101" s="328">
        <f>D102+D106</f>
        <v>55668.57</v>
      </c>
      <c r="E101" s="328">
        <f t="shared" ref="E101:I101" si="32">E102+E106</f>
        <v>60106.21</v>
      </c>
      <c r="F101" s="328">
        <f t="shared" si="32"/>
        <v>61204.639999999999</v>
      </c>
      <c r="G101" s="328">
        <v>101215.29</v>
      </c>
      <c r="H101" s="328">
        <v>103812.34</v>
      </c>
      <c r="I101" s="328">
        <f t="shared" si="32"/>
        <v>63184.639999999999</v>
      </c>
      <c r="J101" s="328">
        <f t="shared" ref="J101:K101" si="33">J102+J106</f>
        <v>64336.639999999999</v>
      </c>
      <c r="K101" s="328">
        <f t="shared" si="33"/>
        <v>64336.639999999999</v>
      </c>
      <c r="L101" s="276"/>
      <c r="M101" s="276"/>
      <c r="N101" s="276"/>
      <c r="O101" s="276"/>
    </row>
    <row r="102" spans="1:15" s="204" customFormat="1" ht="25.5" customHeight="1">
      <c r="A102" s="203" t="s">
        <v>397</v>
      </c>
      <c r="B102" s="205" t="s">
        <v>398</v>
      </c>
      <c r="C102" s="282" t="s">
        <v>399</v>
      </c>
      <c r="D102" s="328">
        <f>D103+D104+D105</f>
        <v>20251.739999999998</v>
      </c>
      <c r="E102" s="328">
        <f t="shared" ref="E102:I102" si="34">E103+E104+E105</f>
        <v>22288.639999999999</v>
      </c>
      <c r="F102" s="328">
        <f t="shared" si="34"/>
        <v>22288.639999999999</v>
      </c>
      <c r="G102" s="328">
        <f t="shared" si="34"/>
        <v>22288.639999999999</v>
      </c>
      <c r="H102" s="328">
        <f t="shared" si="34"/>
        <v>22288.639999999999</v>
      </c>
      <c r="I102" s="328">
        <f t="shared" si="34"/>
        <v>22288.639999999999</v>
      </c>
      <c r="J102" s="328">
        <f t="shared" ref="J102:K102" si="35">J103+J104+J105</f>
        <v>22288.639999999999</v>
      </c>
      <c r="K102" s="328">
        <f t="shared" si="35"/>
        <v>22288.639999999999</v>
      </c>
      <c r="L102" s="276"/>
      <c r="M102" s="276"/>
      <c r="N102" s="276"/>
      <c r="O102" s="276"/>
    </row>
    <row r="103" spans="1:15" ht="18" customHeight="1">
      <c r="A103" s="206" t="s">
        <v>400</v>
      </c>
      <c r="B103" s="206" t="s">
        <v>401</v>
      </c>
      <c r="C103" s="283" t="s">
        <v>402</v>
      </c>
      <c r="D103" s="332">
        <v>12029.67</v>
      </c>
      <c r="E103" s="332">
        <v>13090.39</v>
      </c>
      <c r="F103" s="332">
        <v>13090.39</v>
      </c>
      <c r="G103" s="332">
        <v>13090.39</v>
      </c>
      <c r="H103" s="332">
        <v>13090.39</v>
      </c>
      <c r="I103" s="332">
        <v>13090.39</v>
      </c>
      <c r="J103" s="332">
        <v>13090.39</v>
      </c>
      <c r="K103" s="332">
        <v>13090.39</v>
      </c>
      <c r="L103" s="280"/>
      <c r="M103" s="280"/>
      <c r="N103" s="280"/>
      <c r="O103" s="280"/>
    </row>
    <row r="104" spans="1:15" ht="18" hidden="1" customHeight="1">
      <c r="A104" s="206" t="s">
        <v>403</v>
      </c>
      <c r="B104" s="206" t="s">
        <v>404</v>
      </c>
      <c r="C104" s="283" t="s">
        <v>405</v>
      </c>
      <c r="D104" s="332">
        <v>0</v>
      </c>
      <c r="E104" s="332">
        <v>0</v>
      </c>
      <c r="F104" s="332">
        <v>0</v>
      </c>
      <c r="G104" s="332"/>
      <c r="H104" s="333">
        <v>0</v>
      </c>
      <c r="I104" s="333">
        <v>0</v>
      </c>
      <c r="J104" s="333">
        <v>0</v>
      </c>
      <c r="K104" s="333">
        <v>0</v>
      </c>
      <c r="L104" s="280"/>
      <c r="M104" s="280"/>
      <c r="N104" s="280"/>
      <c r="O104" s="280"/>
    </row>
    <row r="105" spans="1:15" ht="18" customHeight="1">
      <c r="A105" s="206" t="s">
        <v>406</v>
      </c>
      <c r="B105" s="206" t="s">
        <v>407</v>
      </c>
      <c r="C105" s="283" t="s">
        <v>408</v>
      </c>
      <c r="D105" s="332">
        <v>8222.07</v>
      </c>
      <c r="E105" s="332">
        <v>9198.25</v>
      </c>
      <c r="F105" s="332">
        <v>9198.25</v>
      </c>
      <c r="G105" s="332">
        <v>9198.25</v>
      </c>
      <c r="H105" s="332">
        <v>9198.25</v>
      </c>
      <c r="I105" s="332">
        <v>9198.25</v>
      </c>
      <c r="J105" s="332">
        <v>9198.25</v>
      </c>
      <c r="K105" s="332">
        <v>9198.25</v>
      </c>
      <c r="L105" s="280"/>
      <c r="M105" s="280"/>
      <c r="N105" s="280"/>
      <c r="O105" s="280"/>
    </row>
    <row r="106" spans="1:15" s="204" customFormat="1" ht="28.5" customHeight="1">
      <c r="A106" s="203" t="s">
        <v>409</v>
      </c>
      <c r="B106" s="205" t="s">
        <v>410</v>
      </c>
      <c r="C106" s="284" t="s">
        <v>411</v>
      </c>
      <c r="D106" s="328">
        <f>D107</f>
        <v>35416.83</v>
      </c>
      <c r="E106" s="328">
        <f t="shared" ref="E106:K106" si="36">E107</f>
        <v>37817.57</v>
      </c>
      <c r="F106" s="328">
        <f t="shared" si="36"/>
        <v>38916</v>
      </c>
      <c r="G106" s="328">
        <f t="shared" si="36"/>
        <v>38916</v>
      </c>
      <c r="H106" s="328">
        <f t="shared" si="36"/>
        <v>40896</v>
      </c>
      <c r="I106" s="328">
        <f t="shared" si="36"/>
        <v>40896</v>
      </c>
      <c r="J106" s="328">
        <f t="shared" si="36"/>
        <v>42048</v>
      </c>
      <c r="K106" s="328">
        <f t="shared" si="36"/>
        <v>42048</v>
      </c>
      <c r="L106" s="276"/>
      <c r="M106" s="276"/>
      <c r="N106" s="276"/>
      <c r="O106" s="276"/>
    </row>
    <row r="107" spans="1:15" ht="18" customHeight="1">
      <c r="A107" s="206" t="s">
        <v>412</v>
      </c>
      <c r="B107" s="206" t="s">
        <v>413</v>
      </c>
      <c r="C107" s="285" t="s">
        <v>414</v>
      </c>
      <c r="D107" s="332">
        <v>35416.83</v>
      </c>
      <c r="E107" s="332">
        <v>37817.57</v>
      </c>
      <c r="F107" s="332">
        <v>38916</v>
      </c>
      <c r="G107" s="332">
        <v>38916</v>
      </c>
      <c r="H107" s="333">
        <v>40896</v>
      </c>
      <c r="I107" s="333">
        <v>40896</v>
      </c>
      <c r="J107" s="333">
        <v>42048</v>
      </c>
      <c r="K107" s="333">
        <v>42048</v>
      </c>
      <c r="L107" s="280"/>
      <c r="M107" s="280"/>
      <c r="N107" s="280"/>
      <c r="O107" s="280"/>
    </row>
    <row r="108" spans="1:15" s="204" customFormat="1" ht="18" hidden="1" customHeight="1">
      <c r="A108" s="205" t="s">
        <v>415</v>
      </c>
      <c r="B108" s="205" t="s">
        <v>416</v>
      </c>
      <c r="C108" s="284" t="s">
        <v>417</v>
      </c>
      <c r="D108" s="328" t="e">
        <f t="shared" ref="D108:I108" si="37">((+D109)+D110)</f>
        <v>#REF!</v>
      </c>
      <c r="E108" s="328" t="e">
        <f t="shared" si="37"/>
        <v>#REF!</v>
      </c>
      <c r="F108" s="328" t="e">
        <f t="shared" si="37"/>
        <v>#REF!</v>
      </c>
      <c r="G108" s="328"/>
      <c r="H108" s="329" t="e">
        <f t="shared" si="37"/>
        <v>#REF!</v>
      </c>
      <c r="I108" s="329" t="e">
        <f t="shared" si="37"/>
        <v>#REF!</v>
      </c>
      <c r="J108" s="329" t="e">
        <f t="shared" ref="J108:K108" si="38">((+J109)+J110)</f>
        <v>#REF!</v>
      </c>
      <c r="K108" s="329" t="e">
        <f t="shared" si="38"/>
        <v>#REF!</v>
      </c>
      <c r="L108" s="277"/>
      <c r="M108" s="277"/>
      <c r="N108" s="277"/>
      <c r="O108" s="277"/>
    </row>
    <row r="109" spans="1:15" ht="18" hidden="1" customHeight="1">
      <c r="A109" s="206" t="s">
        <v>418</v>
      </c>
      <c r="B109" s="206" t="s">
        <v>419</v>
      </c>
      <c r="C109" s="173" t="s">
        <v>420</v>
      </c>
      <c r="D109" s="332" t="e">
        <f>+'[1]3-1 (4)'!D109*'[1]6 (4)'!D109*0.012</f>
        <v>#REF!</v>
      </c>
      <c r="E109" s="332" t="e">
        <f>+'[1]3-1 (4)'!E109*'[1]6 (4)'!E109*0.012</f>
        <v>#REF!</v>
      </c>
      <c r="F109" s="332" t="e">
        <f>+'[1]3-1 (4)'!F109*'[1]6 (4)'!F109*0.012</f>
        <v>#REF!</v>
      </c>
      <c r="G109" s="332"/>
      <c r="H109" s="333" t="e">
        <f>+'[1]3-1 (4)'!H109*'[1]6 (4)'!H109*0.012</f>
        <v>#REF!</v>
      </c>
      <c r="I109" s="333" t="e">
        <f>+'[1]3-1 (4)'!I109*'[1]6 (4)'!I109*0.012</f>
        <v>#REF!</v>
      </c>
      <c r="J109" s="333" t="e">
        <f>+'[1]3-1 (4)'!F109*'[1]6 (4)'!F109*0.012</f>
        <v>#REF!</v>
      </c>
      <c r="K109" s="333" t="e">
        <f>+'[1]3-1 (4)'!G109*'[1]6 (4)'!G109*0.012</f>
        <v>#REF!</v>
      </c>
      <c r="L109" s="280"/>
      <c r="M109" s="280"/>
      <c r="N109" s="280"/>
      <c r="O109" s="280"/>
    </row>
    <row r="110" spans="1:15" ht="18" hidden="1" customHeight="1">
      <c r="A110" s="206" t="s">
        <v>421</v>
      </c>
      <c r="B110" s="206" t="s">
        <v>422</v>
      </c>
      <c r="C110" s="173" t="s">
        <v>423</v>
      </c>
      <c r="D110" s="332" t="e">
        <f>+'[1]3-1 (4)'!D110*'[1]6 (4)'!D110*0.012</f>
        <v>#REF!</v>
      </c>
      <c r="E110" s="332" t="e">
        <f>+'[1]3-1 (4)'!E110*'[1]6 (4)'!E110*0.012</f>
        <v>#REF!</v>
      </c>
      <c r="F110" s="332" t="e">
        <f>+'[1]3-1 (4)'!F110*'[1]6 (4)'!F110*0.012</f>
        <v>#REF!</v>
      </c>
      <c r="G110" s="332"/>
      <c r="H110" s="333" t="e">
        <f>+'[1]3-1 (4)'!H110*'[1]6 (4)'!H110*0.012</f>
        <v>#REF!</v>
      </c>
      <c r="I110" s="333" t="e">
        <f>+'[1]3-1 (4)'!I110*'[1]6 (4)'!I110*0.012</f>
        <v>#REF!</v>
      </c>
      <c r="J110" s="333" t="e">
        <f>+'[1]3-1 (4)'!F110*'[1]6 (4)'!F110*0.012</f>
        <v>#REF!</v>
      </c>
      <c r="K110" s="333" t="e">
        <f>+'[1]3-1 (4)'!G110*'[1]6 (4)'!G110*0.012</f>
        <v>#REF!</v>
      </c>
      <c r="L110" s="280"/>
      <c r="M110" s="280"/>
      <c r="N110" s="280"/>
      <c r="O110" s="280"/>
    </row>
    <row r="111" spans="1:15" ht="18" hidden="1" customHeight="1">
      <c r="A111" s="201" t="s">
        <v>424</v>
      </c>
      <c r="B111" s="206" t="s">
        <v>425</v>
      </c>
      <c r="C111" s="173" t="s">
        <v>426</v>
      </c>
      <c r="D111" s="332" t="e">
        <f>D112+D113</f>
        <v>#REF!</v>
      </c>
      <c r="E111" s="332" t="e">
        <f t="shared" ref="E111:I111" si="39">E112+E113</f>
        <v>#REF!</v>
      </c>
      <c r="F111" s="332" t="e">
        <f t="shared" si="39"/>
        <v>#REF!</v>
      </c>
      <c r="G111" s="332"/>
      <c r="H111" s="333" t="e">
        <f t="shared" si="39"/>
        <v>#REF!</v>
      </c>
      <c r="I111" s="333" t="e">
        <f t="shared" si="39"/>
        <v>#REF!</v>
      </c>
      <c r="J111" s="333" t="e">
        <f t="shared" ref="J111:K111" si="40">J112+J113</f>
        <v>#REF!</v>
      </c>
      <c r="K111" s="333" t="e">
        <f t="shared" si="40"/>
        <v>#REF!</v>
      </c>
      <c r="L111" s="280"/>
      <c r="M111" s="280"/>
      <c r="N111" s="280"/>
      <c r="O111" s="280"/>
    </row>
    <row r="112" spans="1:15" ht="36" hidden="1">
      <c r="A112" s="175" t="s">
        <v>427</v>
      </c>
      <c r="B112" s="175" t="s">
        <v>428</v>
      </c>
      <c r="C112" s="176" t="s">
        <v>429</v>
      </c>
      <c r="D112" s="332" t="e">
        <f>+'[1]3-1 (4)'!D112*'[1]6 (4)'!D112*0.012</f>
        <v>#REF!</v>
      </c>
      <c r="E112" s="332" t="e">
        <f>+'[1]3-1 (4)'!E112*'[1]6 (4)'!E112*0.012</f>
        <v>#REF!</v>
      </c>
      <c r="F112" s="332" t="e">
        <f>+'[1]3-1 (4)'!F112*'[1]6 (4)'!F112*0.012</f>
        <v>#REF!</v>
      </c>
      <c r="G112" s="332"/>
      <c r="H112" s="333" t="e">
        <f>+'[1]3-1 (4)'!H112*'[1]6 (4)'!H112*0.012</f>
        <v>#REF!</v>
      </c>
      <c r="I112" s="333" t="e">
        <f>+'[1]3-1 (4)'!I112*'[1]6 (4)'!I112*0.012</f>
        <v>#REF!</v>
      </c>
      <c r="J112" s="333" t="e">
        <f>+'[1]3-1 (4)'!F112*'[1]6 (4)'!F112*0.012</f>
        <v>#REF!</v>
      </c>
      <c r="K112" s="333" t="e">
        <f>+'[1]3-1 (4)'!G112*'[1]6 (4)'!G112*0.012</f>
        <v>#REF!</v>
      </c>
      <c r="L112" s="280"/>
      <c r="M112" s="280"/>
      <c r="N112" s="280"/>
      <c r="O112" s="280"/>
    </row>
    <row r="113" spans="1:15" ht="36" hidden="1">
      <c r="A113" s="175" t="s">
        <v>430</v>
      </c>
      <c r="B113" s="175" t="s">
        <v>431</v>
      </c>
      <c r="C113" s="176" t="s">
        <v>432</v>
      </c>
      <c r="D113" s="332" t="e">
        <f>+'[1]3-1 (4)'!D113*'[1]6 (4)'!D113*0.012</f>
        <v>#REF!</v>
      </c>
      <c r="E113" s="332" t="e">
        <f>+'[1]3-1 (4)'!E113*'[1]6 (4)'!E113*0.012</f>
        <v>#REF!</v>
      </c>
      <c r="F113" s="332" t="e">
        <f>+'[1]3-1 (4)'!F113*'[1]6 (4)'!F113*0.012</f>
        <v>#REF!</v>
      </c>
      <c r="G113" s="332"/>
      <c r="H113" s="333" t="e">
        <f>+'[1]3-1 (4)'!H113*'[1]6 (4)'!H113*0.012</f>
        <v>#REF!</v>
      </c>
      <c r="I113" s="333" t="e">
        <f>+'[1]3-1 (4)'!I113*'[1]6 (4)'!I113*0.012</f>
        <v>#REF!</v>
      </c>
      <c r="J113" s="333" t="e">
        <f>+'[1]3-1 (4)'!F113*'[1]6 (4)'!F113*0.012</f>
        <v>#REF!</v>
      </c>
      <c r="K113" s="333" t="e">
        <f>+'[1]3-1 (4)'!G113*'[1]6 (4)'!G113*0.012</f>
        <v>#REF!</v>
      </c>
      <c r="L113" s="280"/>
      <c r="M113" s="280"/>
      <c r="N113" s="280"/>
      <c r="O113" s="280"/>
    </row>
    <row r="114" spans="1:15" ht="18" hidden="1" customHeight="1">
      <c r="A114" s="175" t="s">
        <v>433</v>
      </c>
      <c r="B114" s="175" t="s">
        <v>434</v>
      </c>
      <c r="C114" s="176" t="s">
        <v>435</v>
      </c>
      <c r="D114" s="332" t="e">
        <f>+'[1]3-1 (4)'!D114*'[1]6 (4)'!D114*0.012</f>
        <v>#REF!</v>
      </c>
      <c r="E114" s="332" t="e">
        <f>+'[1]3-1 (4)'!E114*'[1]6 (4)'!E114*0.012</f>
        <v>#REF!</v>
      </c>
      <c r="F114" s="332" t="e">
        <f>+'[1]3-1 (4)'!F114*'[1]6 (4)'!F114*0.012</f>
        <v>#REF!</v>
      </c>
      <c r="G114" s="332"/>
      <c r="H114" s="333" t="e">
        <f>+'[1]3-1 (4)'!H114*'[1]6 (4)'!H114*0.012</f>
        <v>#REF!</v>
      </c>
      <c r="I114" s="333" t="e">
        <f>+'[1]3-1 (4)'!I114*'[1]6 (4)'!I114*0.012</f>
        <v>#REF!</v>
      </c>
      <c r="J114" s="333" t="e">
        <f>+'[1]3-1 (4)'!F114*'[1]6 (4)'!F114*0.012</f>
        <v>#REF!</v>
      </c>
      <c r="K114" s="333" t="e">
        <f>+'[1]3-1 (4)'!G114*'[1]6 (4)'!G114*0.012</f>
        <v>#REF!</v>
      </c>
      <c r="L114" s="280"/>
      <c r="M114" s="280"/>
      <c r="N114" s="280"/>
      <c r="O114" s="280"/>
    </row>
    <row r="115" spans="1:15" ht="18" customHeight="1">
      <c r="A115" s="201" t="s">
        <v>436</v>
      </c>
      <c r="B115" s="201" t="s">
        <v>437</v>
      </c>
      <c r="C115" s="171" t="s">
        <v>438</v>
      </c>
      <c r="D115" s="330">
        <f>D116+D118</f>
        <v>61574.400000000001</v>
      </c>
      <c r="E115" s="330">
        <f>E116+E118</f>
        <v>72590.98</v>
      </c>
      <c r="F115" s="330">
        <f t="shared" ref="F115:I115" si="41">F116+F118</f>
        <v>94030.73000000001</v>
      </c>
      <c r="G115" s="330">
        <f t="shared" si="41"/>
        <v>94580.47</v>
      </c>
      <c r="H115" s="330">
        <f t="shared" si="41"/>
        <v>97774.99</v>
      </c>
      <c r="I115" s="330">
        <f t="shared" si="41"/>
        <v>99044.340000000011</v>
      </c>
      <c r="J115" s="330">
        <f t="shared" ref="J115:K115" si="42">J116+J118</f>
        <v>101382.27</v>
      </c>
      <c r="K115" s="330">
        <f t="shared" si="42"/>
        <v>102708.27</v>
      </c>
      <c r="L115" s="278"/>
      <c r="M115" s="278"/>
      <c r="N115" s="278"/>
      <c r="O115" s="278"/>
    </row>
    <row r="116" spans="1:15" ht="28.5" customHeight="1">
      <c r="A116" s="201" t="s">
        <v>439</v>
      </c>
      <c r="B116" s="201" t="s">
        <v>440</v>
      </c>
      <c r="C116" s="168" t="s">
        <v>441</v>
      </c>
      <c r="D116" s="332">
        <v>50854.5</v>
      </c>
      <c r="E116" s="332">
        <v>54973.71</v>
      </c>
      <c r="F116" s="332">
        <v>76413.460000000006</v>
      </c>
      <c r="G116" s="332">
        <v>76963.199999999997</v>
      </c>
      <c r="H116" s="333">
        <v>80157.72</v>
      </c>
      <c r="I116" s="333">
        <v>81427.070000000007</v>
      </c>
      <c r="J116" s="333">
        <v>83765</v>
      </c>
      <c r="K116" s="333">
        <v>85091</v>
      </c>
      <c r="L116" s="280"/>
      <c r="M116" s="280"/>
      <c r="N116" s="280"/>
      <c r="O116" s="280"/>
    </row>
    <row r="117" spans="1:15" ht="18" hidden="1" customHeight="1">
      <c r="A117" s="201" t="s">
        <v>442</v>
      </c>
      <c r="B117" s="201" t="s">
        <v>443</v>
      </c>
      <c r="C117" s="168" t="s">
        <v>444</v>
      </c>
      <c r="D117" s="332" t="e">
        <f>+'[1]3-1 (4)'!D117*'[1]6 (4)'!D117*0.012</f>
        <v>#REF!</v>
      </c>
      <c r="E117" s="332" t="e">
        <f>+'[1]3-1 (4)'!E117*'[1]6 (4)'!E117*0.012</f>
        <v>#REF!</v>
      </c>
      <c r="F117" s="332" t="e">
        <f>+'[1]3-1 (4)'!F117*'[1]6 (4)'!F117*0.012</f>
        <v>#REF!</v>
      </c>
      <c r="G117" s="332"/>
      <c r="H117" s="333" t="e">
        <f>+'[1]3-1 (4)'!H117*'[1]6 (4)'!H117*0.012</f>
        <v>#REF!</v>
      </c>
      <c r="I117" s="333" t="e">
        <f>+'[1]3-1 (4)'!I117*'[1]6 (4)'!I117*0.012</f>
        <v>#REF!</v>
      </c>
      <c r="J117" s="333" t="e">
        <f>+'[1]3-1 (4)'!F117*'[1]6 (4)'!F117*0.012</f>
        <v>#REF!</v>
      </c>
      <c r="K117" s="333" t="e">
        <f>+'[1]3-1 (4)'!G117*'[1]6 (4)'!G117*0.012</f>
        <v>#REF!</v>
      </c>
      <c r="L117" s="280"/>
      <c r="M117" s="280"/>
      <c r="N117" s="280"/>
      <c r="O117" s="280"/>
    </row>
    <row r="118" spans="1:15" ht="22.5" customHeight="1">
      <c r="A118" s="201" t="s">
        <v>445</v>
      </c>
      <c r="B118" s="201" t="s">
        <v>446</v>
      </c>
      <c r="C118" s="168" t="s">
        <v>447</v>
      </c>
      <c r="D118" s="332">
        <v>10719.9</v>
      </c>
      <c r="E118" s="332">
        <v>17617.27</v>
      </c>
      <c r="F118" s="332">
        <v>17617.27</v>
      </c>
      <c r="G118" s="332">
        <v>17617.27</v>
      </c>
      <c r="H118" s="332">
        <v>17617.27</v>
      </c>
      <c r="I118" s="332">
        <v>17617.27</v>
      </c>
      <c r="J118" s="332">
        <v>17617.27</v>
      </c>
      <c r="K118" s="332">
        <v>17617.27</v>
      </c>
      <c r="L118" s="280"/>
      <c r="M118" s="280"/>
      <c r="N118" s="280"/>
      <c r="O118" s="280"/>
    </row>
    <row r="119" spans="1:15" ht="27">
      <c r="A119" s="201" t="s">
        <v>448</v>
      </c>
      <c r="B119" s="201" t="s">
        <v>449</v>
      </c>
      <c r="C119" s="171" t="s">
        <v>450</v>
      </c>
      <c r="D119" s="330">
        <f>D120</f>
        <v>19263.599999999999</v>
      </c>
      <c r="E119" s="330">
        <f>E120</f>
        <v>20438.68</v>
      </c>
      <c r="F119" s="330">
        <f t="shared" ref="F119:I119" si="43">F120</f>
        <v>48402.11</v>
      </c>
      <c r="G119" s="330">
        <f t="shared" si="43"/>
        <v>49665.25</v>
      </c>
      <c r="H119" s="330">
        <f t="shared" si="43"/>
        <v>50576.19</v>
      </c>
      <c r="I119" s="330">
        <f t="shared" si="43"/>
        <v>52041.69</v>
      </c>
      <c r="J119" s="330">
        <v>52786</v>
      </c>
      <c r="K119" s="330">
        <v>54317</v>
      </c>
      <c r="L119" s="278"/>
      <c r="M119" s="278"/>
      <c r="N119" s="278"/>
      <c r="O119" s="278"/>
    </row>
    <row r="120" spans="1:15" ht="24.75" hidden="1" customHeight="1">
      <c r="A120" s="201" t="s">
        <v>451</v>
      </c>
      <c r="B120" s="201" t="s">
        <v>452</v>
      </c>
      <c r="C120" s="168" t="s">
        <v>453</v>
      </c>
      <c r="D120" s="332">
        <v>19263.599999999999</v>
      </c>
      <c r="E120" s="332">
        <v>20438.68</v>
      </c>
      <c r="F120" s="332">
        <v>48402.11</v>
      </c>
      <c r="G120" s="332">
        <v>49665.25</v>
      </c>
      <c r="H120" s="333">
        <v>50576.19</v>
      </c>
      <c r="I120" s="333">
        <v>52041.69</v>
      </c>
      <c r="J120" s="333" t="e">
        <f>+'[1]3-1 (4)'!F120*'[1]6 (4)'!F120*0.012</f>
        <v>#REF!</v>
      </c>
      <c r="K120" s="333" t="e">
        <f>+'[1]3-1 (4)'!G120*'[1]6 (4)'!G120*0.012</f>
        <v>#REF!</v>
      </c>
      <c r="L120" s="280"/>
      <c r="M120" s="280"/>
      <c r="N120" s="280"/>
      <c r="O120" s="280"/>
    </row>
    <row r="121" spans="1:15" ht="18" hidden="1" customHeight="1">
      <c r="A121" s="201" t="s">
        <v>454</v>
      </c>
      <c r="B121" s="201" t="s">
        <v>455</v>
      </c>
      <c r="C121" s="168" t="s">
        <v>456</v>
      </c>
      <c r="D121" s="332" t="e">
        <f>+'[1]3-1 (4)'!D121*'[1]6 (4)'!D121*0.012</f>
        <v>#REF!</v>
      </c>
      <c r="E121" s="332" t="e">
        <f>+'[1]3-1 (4)'!E121*'[1]6 (4)'!E121*0.012</f>
        <v>#REF!</v>
      </c>
      <c r="F121" s="332" t="e">
        <f>+'[1]3-1 (4)'!F121*'[1]6 (4)'!F121*0.012</f>
        <v>#REF!</v>
      </c>
      <c r="G121" s="332"/>
      <c r="H121" s="333" t="e">
        <f>+'[1]3-1 (4)'!H121*'[1]6 (4)'!H121*0.012</f>
        <v>#REF!</v>
      </c>
      <c r="I121" s="333" t="e">
        <f>+'[1]3-1 (4)'!I121*'[1]6 (4)'!I121*0.012</f>
        <v>#REF!</v>
      </c>
      <c r="J121" s="333" t="e">
        <f>+'[1]3-1 (4)'!F121*'[1]6 (4)'!F121*0.012</f>
        <v>#REF!</v>
      </c>
      <c r="K121" s="333" t="e">
        <f>+'[1]3-1 (4)'!G121*'[1]6 (4)'!G121*0.012</f>
        <v>#REF!</v>
      </c>
      <c r="L121" s="280"/>
      <c r="M121" s="280"/>
      <c r="N121" s="280"/>
      <c r="O121" s="280"/>
    </row>
    <row r="122" spans="1:15" s="204" customFormat="1" ht="26.25" customHeight="1">
      <c r="A122" s="203" t="s">
        <v>457</v>
      </c>
      <c r="B122" s="203" t="s">
        <v>458</v>
      </c>
      <c r="C122" s="286" t="s">
        <v>459</v>
      </c>
      <c r="D122" s="328">
        <f>D132+D136</f>
        <v>23722.83</v>
      </c>
      <c r="E122" s="328">
        <f>E132+E136</f>
        <v>26163.599999999999</v>
      </c>
      <c r="F122" s="328">
        <f t="shared" ref="F122:I122" si="44">F132+F136</f>
        <v>26558.29</v>
      </c>
      <c r="G122" s="328">
        <f t="shared" si="44"/>
        <v>26558.29</v>
      </c>
      <c r="H122" s="328">
        <f t="shared" si="44"/>
        <v>26558.28</v>
      </c>
      <c r="I122" s="328">
        <f t="shared" si="44"/>
        <v>26558.28</v>
      </c>
      <c r="J122" s="328">
        <f t="shared" ref="J122:K122" si="45">J132+J136</f>
        <v>26558.29</v>
      </c>
      <c r="K122" s="328">
        <f t="shared" si="45"/>
        <v>26558.29</v>
      </c>
      <c r="L122" s="276"/>
      <c r="M122" s="276"/>
      <c r="N122" s="276"/>
      <c r="O122" s="276"/>
    </row>
    <row r="123" spans="1:15" ht="26.25" hidden="1" customHeight="1">
      <c r="A123" s="206" t="s">
        <v>460</v>
      </c>
      <c r="B123" s="201" t="s">
        <v>461</v>
      </c>
      <c r="C123" s="176" t="s">
        <v>462</v>
      </c>
      <c r="D123" s="332" t="e">
        <f>+'[1]3-1 (4)'!D123*'[1]6 (4)'!D123*0.012</f>
        <v>#REF!</v>
      </c>
      <c r="E123" s="332" t="e">
        <f>+'[1]3-1 (4)'!E123*'[1]6 (4)'!E123*0.012</f>
        <v>#REF!</v>
      </c>
      <c r="F123" s="332" t="e">
        <f>+'[1]3-1 (4)'!F123*'[1]6 (4)'!F123*0.012</f>
        <v>#REF!</v>
      </c>
      <c r="G123" s="332"/>
      <c r="H123" s="333" t="e">
        <f>+'[1]3-1 (4)'!H123*'[1]6 (4)'!H123*0.012</f>
        <v>#REF!</v>
      </c>
      <c r="I123" s="333" t="e">
        <f>+'[1]3-1 (4)'!I123*'[1]6 (4)'!I123*0.012</f>
        <v>#REF!</v>
      </c>
      <c r="J123" s="333" t="e">
        <f>+'[1]3-1 (4)'!F123*'[1]6 (4)'!F123*0.012</f>
        <v>#REF!</v>
      </c>
      <c r="K123" s="333" t="e">
        <f>+'[1]3-1 (4)'!G123*'[1]6 (4)'!G123*0.012</f>
        <v>#REF!</v>
      </c>
      <c r="L123" s="280"/>
      <c r="M123" s="280"/>
      <c r="N123" s="280"/>
      <c r="O123" s="280"/>
    </row>
    <row r="124" spans="1:15" ht="26.25" hidden="1" customHeight="1">
      <c r="A124" s="206" t="s">
        <v>463</v>
      </c>
      <c r="B124" s="201" t="s">
        <v>464</v>
      </c>
      <c r="C124" s="176" t="s">
        <v>465</v>
      </c>
      <c r="D124" s="332" t="e">
        <f>+'[1]3-1 (4)'!D124*'[1]6 (4)'!D124*0.012</f>
        <v>#REF!</v>
      </c>
      <c r="E124" s="332" t="e">
        <f>+'[1]3-1 (4)'!E124*'[1]6 (4)'!E124*0.012</f>
        <v>#REF!</v>
      </c>
      <c r="F124" s="332" t="e">
        <f>+'[1]3-1 (4)'!F124*'[1]6 (4)'!F124*0.012</f>
        <v>#REF!</v>
      </c>
      <c r="G124" s="332"/>
      <c r="H124" s="333" t="e">
        <f>+'[1]3-1 (4)'!H124*'[1]6 (4)'!H124*0.012</f>
        <v>#REF!</v>
      </c>
      <c r="I124" s="333" t="e">
        <f>+'[1]3-1 (4)'!I124*'[1]6 (4)'!I124*0.012</f>
        <v>#REF!</v>
      </c>
      <c r="J124" s="333" t="e">
        <f>+'[1]3-1 (4)'!F124*'[1]6 (4)'!F124*0.012</f>
        <v>#REF!</v>
      </c>
      <c r="K124" s="333" t="e">
        <f>+'[1]3-1 (4)'!G124*'[1]6 (4)'!G124*0.012</f>
        <v>#REF!</v>
      </c>
      <c r="L124" s="280"/>
      <c r="M124" s="280"/>
      <c r="N124" s="280"/>
      <c r="O124" s="280"/>
    </row>
    <row r="125" spans="1:15" ht="26.25" hidden="1" customHeight="1">
      <c r="A125" s="206" t="s">
        <v>466</v>
      </c>
      <c r="B125" s="201" t="s">
        <v>467</v>
      </c>
      <c r="C125" s="176" t="s">
        <v>468</v>
      </c>
      <c r="D125" s="332" t="e">
        <f>+'[1]3-1 (4)'!D125*'[1]6 (4)'!D125*0.012</f>
        <v>#REF!</v>
      </c>
      <c r="E125" s="332" t="e">
        <f>+'[1]3-1 (4)'!E125*'[1]6 (4)'!E125*0.012</f>
        <v>#REF!</v>
      </c>
      <c r="F125" s="332" t="e">
        <f>+'[1]3-1 (4)'!F125*'[1]6 (4)'!F125*0.012</f>
        <v>#REF!</v>
      </c>
      <c r="G125" s="332"/>
      <c r="H125" s="333" t="e">
        <f>+'[1]3-1 (4)'!H125*'[1]6 (4)'!H125*0.012</f>
        <v>#REF!</v>
      </c>
      <c r="I125" s="333" t="e">
        <f>+'[1]3-1 (4)'!I125*'[1]6 (4)'!I125*0.012</f>
        <v>#REF!</v>
      </c>
      <c r="J125" s="333" t="e">
        <f>+'[1]3-1 (4)'!F125*'[1]6 (4)'!F125*0.012</f>
        <v>#REF!</v>
      </c>
      <c r="K125" s="333" t="e">
        <f>+'[1]3-1 (4)'!G125*'[1]6 (4)'!G125*0.012</f>
        <v>#REF!</v>
      </c>
      <c r="L125" s="280"/>
      <c r="M125" s="280"/>
      <c r="N125" s="280"/>
      <c r="O125" s="280"/>
    </row>
    <row r="126" spans="1:15" ht="26.25" hidden="1" customHeight="1">
      <c r="A126" s="178" t="s">
        <v>469</v>
      </c>
      <c r="B126" s="178" t="s">
        <v>470</v>
      </c>
      <c r="C126" s="177" t="s">
        <v>471</v>
      </c>
      <c r="D126" s="332" t="e">
        <f>+'[1]3-1 (4)'!D126*'[1]6 (4)'!D126*0.012</f>
        <v>#REF!</v>
      </c>
      <c r="E126" s="332" t="e">
        <f>+'[1]3-1 (4)'!E126*'[1]6 (4)'!E126*0.012</f>
        <v>#REF!</v>
      </c>
      <c r="F126" s="332" t="e">
        <f>+'[1]3-1 (4)'!F126*'[1]6 (4)'!F126*0.012</f>
        <v>#REF!</v>
      </c>
      <c r="G126" s="332"/>
      <c r="H126" s="333" t="e">
        <f>+'[1]3-1 (4)'!H126*'[1]6 (4)'!H126*0.012</f>
        <v>#REF!</v>
      </c>
      <c r="I126" s="333" t="e">
        <f>+'[1]3-1 (4)'!I126*'[1]6 (4)'!I126*0.012</f>
        <v>#REF!</v>
      </c>
      <c r="J126" s="333" t="e">
        <f>+'[1]3-1 (4)'!F126*'[1]6 (4)'!F126*0.012</f>
        <v>#REF!</v>
      </c>
      <c r="K126" s="333" t="e">
        <f>+'[1]3-1 (4)'!G126*'[1]6 (4)'!G126*0.012</f>
        <v>#REF!</v>
      </c>
      <c r="L126" s="280"/>
      <c r="M126" s="280"/>
      <c r="N126" s="280"/>
      <c r="O126" s="280"/>
    </row>
    <row r="127" spans="1:15" ht="26.25" hidden="1" customHeight="1">
      <c r="A127" s="178" t="s">
        <v>472</v>
      </c>
      <c r="B127" s="178" t="s">
        <v>473</v>
      </c>
      <c r="C127" s="177" t="s">
        <v>474</v>
      </c>
      <c r="D127" s="332" t="e">
        <f>+'[1]3-1 (4)'!D127*'[1]6 (4)'!D127*0.012</f>
        <v>#REF!</v>
      </c>
      <c r="E127" s="332" t="e">
        <f>+'[1]3-1 (4)'!E127*'[1]6 (4)'!E127*0.012</f>
        <v>#REF!</v>
      </c>
      <c r="F127" s="332" t="e">
        <f>+'[1]3-1 (4)'!F127*'[1]6 (4)'!F127*0.012</f>
        <v>#REF!</v>
      </c>
      <c r="G127" s="332"/>
      <c r="H127" s="333" t="e">
        <f>+'[1]3-1 (4)'!H127*'[1]6 (4)'!H127*0.012</f>
        <v>#REF!</v>
      </c>
      <c r="I127" s="333" t="e">
        <f>+'[1]3-1 (4)'!I127*'[1]6 (4)'!I127*0.012</f>
        <v>#REF!</v>
      </c>
      <c r="J127" s="333" t="e">
        <f>+'[1]3-1 (4)'!F127*'[1]6 (4)'!F127*0.012</f>
        <v>#REF!</v>
      </c>
      <c r="K127" s="333" t="e">
        <f>+'[1]3-1 (4)'!G127*'[1]6 (4)'!G127*0.012</f>
        <v>#REF!</v>
      </c>
      <c r="L127" s="280"/>
      <c r="M127" s="280"/>
      <c r="N127" s="280"/>
      <c r="O127" s="280"/>
    </row>
    <row r="128" spans="1:15" ht="26.25" hidden="1" customHeight="1">
      <c r="A128" s="178" t="s">
        <v>475</v>
      </c>
      <c r="B128" s="178" t="s">
        <v>476</v>
      </c>
      <c r="C128" s="177" t="s">
        <v>477</v>
      </c>
      <c r="D128" s="332" t="e">
        <f>+'[1]3-1 (4)'!D128*'[1]6 (4)'!D128*0.012</f>
        <v>#REF!</v>
      </c>
      <c r="E128" s="332" t="e">
        <f>+'[1]3-1 (4)'!E128*'[1]6 (4)'!E128*0.012</f>
        <v>#REF!</v>
      </c>
      <c r="F128" s="332" t="e">
        <f>+'[1]3-1 (4)'!F128*'[1]6 (4)'!F128*0.012</f>
        <v>#REF!</v>
      </c>
      <c r="G128" s="332"/>
      <c r="H128" s="333" t="e">
        <f>+'[1]3-1 (4)'!H128*'[1]6 (4)'!H128*0.012</f>
        <v>#REF!</v>
      </c>
      <c r="I128" s="333" t="e">
        <f>+'[1]3-1 (4)'!I128*'[1]6 (4)'!I128*0.012</f>
        <v>#REF!</v>
      </c>
      <c r="J128" s="333" t="e">
        <f>+'[1]3-1 (4)'!F128*'[1]6 (4)'!F128*0.012</f>
        <v>#REF!</v>
      </c>
      <c r="K128" s="333" t="e">
        <f>+'[1]3-1 (4)'!G128*'[1]6 (4)'!G128*0.012</f>
        <v>#REF!</v>
      </c>
      <c r="L128" s="280"/>
      <c r="M128" s="280"/>
      <c r="N128" s="280"/>
      <c r="O128" s="280"/>
    </row>
    <row r="129" spans="1:15" ht="26.25" hidden="1" customHeight="1">
      <c r="A129" s="178" t="s">
        <v>478</v>
      </c>
      <c r="B129" s="178" t="s">
        <v>479</v>
      </c>
      <c r="C129" s="177" t="s">
        <v>480</v>
      </c>
      <c r="D129" s="332" t="e">
        <f>+'[1]3-1 (4)'!D129*'[1]6 (4)'!D129*0.012</f>
        <v>#REF!</v>
      </c>
      <c r="E129" s="332" t="e">
        <f>+'[1]3-1 (4)'!E129*'[1]6 (4)'!E129*0.012</f>
        <v>#REF!</v>
      </c>
      <c r="F129" s="332" t="e">
        <f>+'[1]3-1 (4)'!F129*'[1]6 (4)'!F129*0.012</f>
        <v>#REF!</v>
      </c>
      <c r="G129" s="332"/>
      <c r="H129" s="333" t="e">
        <f>+'[1]3-1 (4)'!H129*'[1]6 (4)'!H129*0.012</f>
        <v>#REF!</v>
      </c>
      <c r="I129" s="333" t="e">
        <f>+'[1]3-1 (4)'!I129*'[1]6 (4)'!I129*0.012</f>
        <v>#REF!</v>
      </c>
      <c r="J129" s="333" t="e">
        <f>+'[1]3-1 (4)'!F129*'[1]6 (4)'!F129*0.012</f>
        <v>#REF!</v>
      </c>
      <c r="K129" s="333" t="e">
        <f>+'[1]3-1 (4)'!G129*'[1]6 (4)'!G129*0.012</f>
        <v>#REF!</v>
      </c>
      <c r="L129" s="280"/>
      <c r="M129" s="280"/>
      <c r="N129" s="280"/>
      <c r="O129" s="280"/>
    </row>
    <row r="130" spans="1:15" ht="26.25" hidden="1" customHeight="1">
      <c r="A130" s="178" t="s">
        <v>481</v>
      </c>
      <c r="B130" s="178" t="s">
        <v>482</v>
      </c>
      <c r="C130" s="177" t="s">
        <v>483</v>
      </c>
      <c r="D130" s="332" t="e">
        <f>+'[1]3-1 (4)'!D130*'[1]6 (4)'!D130*0.012</f>
        <v>#REF!</v>
      </c>
      <c r="E130" s="332" t="e">
        <f>+'[1]3-1 (4)'!E130*'[1]6 (4)'!E130*0.012</f>
        <v>#REF!</v>
      </c>
      <c r="F130" s="332" t="e">
        <f>+'[1]3-1 (4)'!F130*'[1]6 (4)'!F130*0.012</f>
        <v>#REF!</v>
      </c>
      <c r="G130" s="332"/>
      <c r="H130" s="333" t="e">
        <f>+'[1]3-1 (4)'!H130*'[1]6 (4)'!H130*0.012</f>
        <v>#REF!</v>
      </c>
      <c r="I130" s="333" t="e">
        <f>+'[1]3-1 (4)'!I130*'[1]6 (4)'!I130*0.012</f>
        <v>#REF!</v>
      </c>
      <c r="J130" s="333" t="e">
        <f>+'[1]3-1 (4)'!F130*'[1]6 (4)'!F130*0.012</f>
        <v>#REF!</v>
      </c>
      <c r="K130" s="333" t="e">
        <f>+'[1]3-1 (4)'!G130*'[1]6 (4)'!G130*0.012</f>
        <v>#REF!</v>
      </c>
      <c r="L130" s="280"/>
      <c r="M130" s="280"/>
      <c r="N130" s="280"/>
      <c r="O130" s="280"/>
    </row>
    <row r="131" spans="1:15" ht="26.25" hidden="1" customHeight="1">
      <c r="A131" s="172" t="s">
        <v>484</v>
      </c>
      <c r="B131" s="172">
        <v>92.4</v>
      </c>
      <c r="C131" s="177" t="s">
        <v>485</v>
      </c>
      <c r="D131" s="332" t="e">
        <f>+'[1]3-1 (4)'!D131*'[1]6 (4)'!D131*0.012</f>
        <v>#REF!</v>
      </c>
      <c r="E131" s="332" t="e">
        <f>+'[1]3-1 (4)'!E131*'[1]6 (4)'!E131*0.012</f>
        <v>#REF!</v>
      </c>
      <c r="F131" s="332" t="e">
        <f>+'[1]3-1 (4)'!F131*'[1]6 (4)'!F131*0.012</f>
        <v>#REF!</v>
      </c>
      <c r="G131" s="332"/>
      <c r="H131" s="333" t="e">
        <f>+'[1]3-1 (4)'!H131*'[1]6 (4)'!H131*0.012</f>
        <v>#REF!</v>
      </c>
      <c r="I131" s="333" t="e">
        <f>+'[1]3-1 (4)'!I131*'[1]6 (4)'!I131*0.012</f>
        <v>#REF!</v>
      </c>
      <c r="J131" s="333" t="e">
        <f>+'[1]3-1 (4)'!F131*'[1]6 (4)'!F131*0.012</f>
        <v>#REF!</v>
      </c>
      <c r="K131" s="333" t="e">
        <f>+'[1]3-1 (4)'!G131*'[1]6 (4)'!G131*0.012</f>
        <v>#REF!</v>
      </c>
      <c r="L131" s="280"/>
      <c r="M131" s="280"/>
      <c r="N131" s="280"/>
      <c r="O131" s="280"/>
    </row>
    <row r="132" spans="1:15" ht="26.25" customHeight="1">
      <c r="A132" s="172" t="s">
        <v>486</v>
      </c>
      <c r="B132" s="172">
        <v>92.5</v>
      </c>
      <c r="C132" s="268" t="s">
        <v>487</v>
      </c>
      <c r="D132" s="332">
        <v>14213.44</v>
      </c>
      <c r="E132" s="332">
        <v>14213.44</v>
      </c>
      <c r="F132" s="332">
        <v>14213.44</v>
      </c>
      <c r="G132" s="332">
        <v>14213.44</v>
      </c>
      <c r="H132" s="332">
        <v>14213.44</v>
      </c>
      <c r="I132" s="332">
        <v>14213.44</v>
      </c>
      <c r="J132" s="332">
        <v>14213.44</v>
      </c>
      <c r="K132" s="332">
        <v>14213.44</v>
      </c>
      <c r="L132" s="280"/>
      <c r="M132" s="280"/>
      <c r="N132" s="280"/>
      <c r="O132" s="280"/>
    </row>
    <row r="133" spans="1:15" ht="26.25" hidden="1" customHeight="1">
      <c r="A133" s="177" t="s">
        <v>488</v>
      </c>
      <c r="B133" s="178" t="s">
        <v>489</v>
      </c>
      <c r="C133" s="268" t="s">
        <v>490</v>
      </c>
      <c r="D133" s="332" t="e">
        <f>+'[1]3-1 (4)'!D133*'[1]6 (4)'!D133*0.012</f>
        <v>#REF!</v>
      </c>
      <c r="E133" s="332" t="e">
        <f>+'[1]3-1 (4)'!E133*'[1]6 (4)'!E133*0.012</f>
        <v>#REF!</v>
      </c>
      <c r="F133" s="332" t="e">
        <f>+'[1]3-1 (4)'!F133*'[1]6 (4)'!F133*0.012</f>
        <v>#REF!</v>
      </c>
      <c r="G133" s="332"/>
      <c r="H133" s="333" t="e">
        <f>+'[1]3-1 (4)'!H133*'[1]6 (4)'!H133*0.012</f>
        <v>#REF!</v>
      </c>
      <c r="I133" s="333" t="e">
        <f>+'[1]3-1 (4)'!I133*'[1]6 (4)'!I133*0.012</f>
        <v>#REF!</v>
      </c>
      <c r="J133" s="333" t="e">
        <f>+'[1]3-1 (4)'!F133*'[1]6 (4)'!F133*0.012</f>
        <v>#REF!</v>
      </c>
      <c r="K133" s="333" t="e">
        <f>+'[1]3-1 (4)'!G133*'[1]6 (4)'!G133*0.012</f>
        <v>#REF!</v>
      </c>
      <c r="L133" s="280"/>
      <c r="M133" s="280"/>
      <c r="N133" s="280"/>
      <c r="O133" s="280"/>
    </row>
    <row r="134" spans="1:15" ht="26.25" hidden="1" customHeight="1">
      <c r="A134" s="177" t="s">
        <v>491</v>
      </c>
      <c r="B134" s="178" t="s">
        <v>492</v>
      </c>
      <c r="C134" s="268" t="s">
        <v>493</v>
      </c>
      <c r="D134" s="332" t="e">
        <f>+'[1]3-1 (4)'!D134*'[1]6 (4)'!D134*0.012</f>
        <v>#REF!</v>
      </c>
      <c r="E134" s="332" t="e">
        <f>+'[1]3-1 (4)'!E134*'[1]6 (4)'!E134*0.012</f>
        <v>#REF!</v>
      </c>
      <c r="F134" s="332" t="e">
        <f>+'[1]3-1 (4)'!F134*'[1]6 (4)'!F134*0.012</f>
        <v>#REF!</v>
      </c>
      <c r="G134" s="332"/>
      <c r="H134" s="333" t="e">
        <f>+'[1]3-1 (4)'!H134*'[1]6 (4)'!H134*0.012</f>
        <v>#REF!</v>
      </c>
      <c r="I134" s="333" t="e">
        <f>+'[1]3-1 (4)'!I134*'[1]6 (4)'!I134*0.012</f>
        <v>#REF!</v>
      </c>
      <c r="J134" s="333" t="e">
        <f>+'[1]3-1 (4)'!F134*'[1]6 (4)'!F134*0.012</f>
        <v>#REF!</v>
      </c>
      <c r="K134" s="333" t="e">
        <f>+'[1]3-1 (4)'!G134*'[1]6 (4)'!G134*0.012</f>
        <v>#REF!</v>
      </c>
      <c r="L134" s="280"/>
      <c r="M134" s="280"/>
      <c r="N134" s="280"/>
      <c r="O134" s="280"/>
    </row>
    <row r="135" spans="1:15" ht="26.25" hidden="1" customHeight="1">
      <c r="A135" s="177" t="s">
        <v>494</v>
      </c>
      <c r="B135" s="178" t="s">
        <v>495</v>
      </c>
      <c r="C135" s="268" t="s">
        <v>496</v>
      </c>
      <c r="D135" s="332" t="e">
        <f>+'[1]3-1 (4)'!D135*'[1]6 (4)'!D135*0.012</f>
        <v>#REF!</v>
      </c>
      <c r="E135" s="332" t="e">
        <f>+'[1]3-1 (4)'!E135*'[1]6 (4)'!E135*0.012</f>
        <v>#REF!</v>
      </c>
      <c r="F135" s="332" t="e">
        <f>+'[1]3-1 (4)'!F135*'[1]6 (4)'!F135*0.012</f>
        <v>#REF!</v>
      </c>
      <c r="G135" s="332"/>
      <c r="H135" s="333" t="e">
        <f>+'[1]3-1 (4)'!H135*'[1]6 (4)'!H135*0.012</f>
        <v>#REF!</v>
      </c>
      <c r="I135" s="333" t="e">
        <f>+'[1]3-1 (4)'!I135*'[1]6 (4)'!I135*0.012</f>
        <v>#REF!</v>
      </c>
      <c r="J135" s="333" t="e">
        <f>+'[1]3-1 (4)'!F135*'[1]6 (4)'!F135*0.012</f>
        <v>#REF!</v>
      </c>
      <c r="K135" s="333" t="e">
        <f>+'[1]3-1 (4)'!G135*'[1]6 (4)'!G135*0.012</f>
        <v>#REF!</v>
      </c>
      <c r="L135" s="280"/>
      <c r="M135" s="280"/>
      <c r="N135" s="280"/>
      <c r="O135" s="280"/>
    </row>
    <row r="136" spans="1:15" ht="26.25" customHeight="1">
      <c r="A136" s="172" t="s">
        <v>497</v>
      </c>
      <c r="B136" s="172">
        <v>92.6</v>
      </c>
      <c r="C136" s="268" t="s">
        <v>498</v>
      </c>
      <c r="D136" s="332">
        <v>9509.39</v>
      </c>
      <c r="E136" s="332">
        <v>11950.16</v>
      </c>
      <c r="F136" s="332">
        <v>12344.85</v>
      </c>
      <c r="G136" s="332">
        <v>12344.85</v>
      </c>
      <c r="H136" s="333">
        <v>12344.84</v>
      </c>
      <c r="I136" s="333">
        <v>12344.84</v>
      </c>
      <c r="J136" s="333">
        <v>12344.85</v>
      </c>
      <c r="K136" s="333">
        <v>12344.85</v>
      </c>
      <c r="L136" s="280"/>
      <c r="M136" s="280"/>
      <c r="N136" s="280"/>
      <c r="O136" s="280"/>
    </row>
    <row r="137" spans="1:15" ht="26.25" hidden="1" customHeight="1">
      <c r="A137" s="177" t="s">
        <v>499</v>
      </c>
      <c r="B137" s="178" t="s">
        <v>500</v>
      </c>
      <c r="C137" s="177" t="s">
        <v>501</v>
      </c>
      <c r="D137" s="332" t="e">
        <f>+'[1]3-1 (4)'!D137*'[1]6 (4)'!D137*0.012</f>
        <v>#REF!</v>
      </c>
      <c r="E137" s="332" t="e">
        <f>+'[1]3-1 (4)'!E137*'[1]6 (4)'!E137*0.012</f>
        <v>#REF!</v>
      </c>
      <c r="F137" s="332" t="e">
        <f>+'[1]3-1 (4)'!F137*'[1]6 (4)'!F137*0.012</f>
        <v>#REF!</v>
      </c>
      <c r="G137" s="332"/>
      <c r="H137" s="333" t="e">
        <f>+'[1]3-1 (4)'!H137*'[1]6 (4)'!H137*0.012</f>
        <v>#REF!</v>
      </c>
      <c r="I137" s="333" t="e">
        <f>+'[1]3-1 (4)'!I137*'[1]6 (4)'!I137*0.012</f>
        <v>#REF!</v>
      </c>
      <c r="J137" s="333" t="e">
        <f>+'[1]3-1 (4)'!F137*'[1]6 (4)'!F137*0.012</f>
        <v>#REF!</v>
      </c>
      <c r="K137" s="333" t="e">
        <f>+'[1]3-1 (4)'!G137*'[1]6 (4)'!G137*0.012</f>
        <v>#REF!</v>
      </c>
      <c r="L137" s="280"/>
      <c r="M137" s="280"/>
      <c r="N137" s="280"/>
      <c r="O137" s="280"/>
    </row>
    <row r="138" spans="1:15" ht="18" hidden="1" customHeight="1">
      <c r="A138" s="201" t="s">
        <v>502</v>
      </c>
      <c r="B138" s="201" t="s">
        <v>503</v>
      </c>
      <c r="C138" s="168" t="s">
        <v>504</v>
      </c>
      <c r="D138" s="332" t="e">
        <f>+'[1]3-1 (4)'!D138*'[1]6 (4)'!D138*0.012</f>
        <v>#REF!</v>
      </c>
      <c r="E138" s="332" t="e">
        <f>+'[1]3-1 (4)'!E138*'[1]6 (4)'!E138*0.012</f>
        <v>#REF!</v>
      </c>
      <c r="F138" s="332" t="e">
        <f>+'[1]3-1 (4)'!F138*'[1]6 (4)'!F138*0.012</f>
        <v>#REF!</v>
      </c>
      <c r="G138" s="332"/>
      <c r="H138" s="333" t="e">
        <f>+'[1]3-1 (4)'!H138*'[1]6 (4)'!H138*0.012</f>
        <v>#REF!</v>
      </c>
      <c r="I138" s="333" t="e">
        <f>+'[1]3-1 (4)'!I138*'[1]6 (4)'!I138*0.012</f>
        <v>#REF!</v>
      </c>
      <c r="J138" s="333" t="e">
        <f>+'[1]3-1 (4)'!F138*'[1]6 (4)'!F138*0.012</f>
        <v>#REF!</v>
      </c>
      <c r="K138" s="333" t="e">
        <f>+'[1]3-1 (4)'!G138*'[1]6 (4)'!G138*0.012</f>
        <v>#REF!</v>
      </c>
      <c r="L138" s="280"/>
      <c r="M138" s="280"/>
      <c r="N138" s="280"/>
      <c r="O138" s="280"/>
    </row>
    <row r="139" spans="1:15" ht="18" hidden="1" customHeight="1">
      <c r="A139" s="201" t="s">
        <v>505</v>
      </c>
      <c r="B139" s="201" t="s">
        <v>506</v>
      </c>
      <c r="C139" s="171" t="s">
        <v>507</v>
      </c>
      <c r="D139" s="332" t="e">
        <f>+'[1]3-1 (4)'!D139*'[1]6 (4)'!D139*0.012</f>
        <v>#REF!</v>
      </c>
      <c r="E139" s="332" t="e">
        <f>+'[1]3-1 (4)'!E139*'[1]6 (4)'!E139*0.012</f>
        <v>#REF!</v>
      </c>
      <c r="F139" s="332" t="e">
        <f>+'[1]3-1 (4)'!F139*'[1]6 (4)'!F139*0.012</f>
        <v>#REF!</v>
      </c>
      <c r="G139" s="332"/>
      <c r="H139" s="333" t="e">
        <f>+'[1]3-1 (4)'!H139*'[1]6 (4)'!H139*0.012</f>
        <v>#REF!</v>
      </c>
      <c r="I139" s="333" t="e">
        <f>+'[1]3-1 (4)'!I139*'[1]6 (4)'!I139*0.012</f>
        <v>#REF!</v>
      </c>
      <c r="J139" s="333" t="e">
        <f>+'[1]3-1 (4)'!F139*'[1]6 (4)'!F139*0.012</f>
        <v>#REF!</v>
      </c>
      <c r="K139" s="333" t="e">
        <f>+'[1]3-1 (4)'!G139*'[1]6 (4)'!G139*0.012</f>
        <v>#REF!</v>
      </c>
      <c r="L139" s="280"/>
      <c r="M139" s="280"/>
      <c r="N139" s="280"/>
      <c r="O139" s="280"/>
    </row>
    <row r="140" spans="1:15" ht="18" hidden="1" customHeight="1">
      <c r="A140" s="201" t="s">
        <v>508</v>
      </c>
      <c r="B140" s="201" t="s">
        <v>509</v>
      </c>
      <c r="C140" s="171" t="s">
        <v>510</v>
      </c>
      <c r="D140" s="332" t="e">
        <f>+'[1]3-1 (4)'!D140*'[1]6 (4)'!D140*0.012</f>
        <v>#REF!</v>
      </c>
      <c r="E140" s="332" t="e">
        <f>+'[1]3-1 (4)'!E140*'[1]6 (4)'!E140*0.012</f>
        <v>#REF!</v>
      </c>
      <c r="F140" s="332" t="e">
        <f>+'[1]3-1 (4)'!F140*'[1]6 (4)'!F140*0.012</f>
        <v>#REF!</v>
      </c>
      <c r="G140" s="332"/>
      <c r="H140" s="333" t="e">
        <f>+'[1]3-1 (4)'!H140*'[1]6 (4)'!H140*0.012</f>
        <v>#REF!</v>
      </c>
      <c r="I140" s="333" t="e">
        <f>+'[1]3-1 (4)'!I140*'[1]6 (4)'!I140*0.012</f>
        <v>#REF!</v>
      </c>
      <c r="J140" s="333" t="e">
        <f>+'[1]3-1 (4)'!F140*'[1]6 (4)'!F140*0.012</f>
        <v>#REF!</v>
      </c>
      <c r="K140" s="333" t="e">
        <f>+'[1]3-1 (4)'!G140*'[1]6 (4)'!G140*0.012</f>
        <v>#REF!</v>
      </c>
      <c r="L140" s="280"/>
      <c r="M140" s="280"/>
      <c r="N140" s="280"/>
      <c r="O140" s="280"/>
    </row>
    <row r="141" spans="1:15" ht="22.5" customHeight="1">
      <c r="A141" s="201"/>
      <c r="B141" s="201"/>
      <c r="C141" s="171" t="s">
        <v>518</v>
      </c>
      <c r="D141" s="328">
        <v>8459.6</v>
      </c>
      <c r="E141" s="334">
        <v>8594.9500000000007</v>
      </c>
      <c r="F141" s="334">
        <v>8964.5400000000009</v>
      </c>
      <c r="G141" s="334">
        <v>8964.5400000000009</v>
      </c>
      <c r="H141" s="335">
        <v>9332.08</v>
      </c>
      <c r="I141" s="335">
        <v>9332.08</v>
      </c>
      <c r="J141" s="335">
        <v>9724</v>
      </c>
      <c r="K141" s="335">
        <v>9724</v>
      </c>
      <c r="L141" s="287"/>
      <c r="M141" s="287"/>
      <c r="N141" s="287"/>
      <c r="O141" s="287"/>
    </row>
    <row r="142" spans="1:15" ht="21" customHeight="1">
      <c r="A142" s="269"/>
      <c r="B142" s="269"/>
      <c r="C142" s="171" t="s">
        <v>519</v>
      </c>
      <c r="D142" s="328">
        <v>183773.8</v>
      </c>
      <c r="E142" s="328">
        <v>193343.5</v>
      </c>
      <c r="F142" s="328">
        <v>229384.6</v>
      </c>
      <c r="G142" s="328">
        <v>233161.9</v>
      </c>
      <c r="H142" s="329">
        <v>239670.2</v>
      </c>
      <c r="I142" s="329">
        <v>245510.2</v>
      </c>
      <c r="J142" s="329">
        <v>250455.4</v>
      </c>
      <c r="K142" s="329">
        <v>256558.1</v>
      </c>
      <c r="L142" s="277"/>
      <c r="M142" s="277"/>
      <c r="N142" s="277"/>
      <c r="O142" s="277"/>
    </row>
    <row r="143" spans="1:15">
      <c r="D143" s="270"/>
      <c r="E143" s="270"/>
      <c r="F143" s="270"/>
      <c r="G143" s="270"/>
      <c r="H143" s="270"/>
      <c r="I143" s="270"/>
      <c r="J143" s="270"/>
      <c r="K143" s="270"/>
      <c r="L143" s="270"/>
      <c r="M143" s="270"/>
      <c r="N143" s="270"/>
      <c r="O143" s="270"/>
    </row>
    <row r="144" spans="1:15" ht="18.75">
      <c r="C144" s="271" t="s">
        <v>520</v>
      </c>
      <c r="D144" s="272"/>
      <c r="E144" s="272" t="s">
        <v>525</v>
      </c>
      <c r="F144" s="273"/>
      <c r="G144" s="273"/>
      <c r="H144" s="274"/>
      <c r="I144" s="270"/>
      <c r="J144" s="270"/>
      <c r="K144" s="270"/>
      <c r="L144" s="270"/>
      <c r="M144" s="270"/>
      <c r="N144" s="270"/>
      <c r="O144" s="270"/>
    </row>
    <row r="145" spans="3:8">
      <c r="C145" s="275"/>
      <c r="D145" s="275"/>
      <c r="E145" s="275"/>
      <c r="F145" s="275"/>
      <c r="G145" s="275"/>
      <c r="H145" s="275"/>
    </row>
  </sheetData>
  <mergeCells count="10">
    <mergeCell ref="C2:I2"/>
    <mergeCell ref="N3:O3"/>
    <mergeCell ref="A5:A6"/>
    <mergeCell ref="B5:B6"/>
    <mergeCell ref="C5:C6"/>
    <mergeCell ref="F5:G5"/>
    <mergeCell ref="H5:I5"/>
    <mergeCell ref="N5:O5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численность</vt:lpstr>
      <vt:lpstr>зп</vt:lpstr>
      <vt:lpstr>фот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2018-10-23T08:51:18Z</dcterms:modified>
</cp:coreProperties>
</file>