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65" windowWidth="18210" windowHeight="9840" activeTab="3"/>
  </bookViews>
  <sheets>
    <sheet name="111" sheetId="2" r:id="rId1"/>
    <sheet name="112" sheetId="3" r:id="rId2"/>
    <sheet name="119" sheetId="12" r:id="rId3"/>
    <sheet name="221" sheetId="1" r:id="rId4"/>
    <sheet name="222" sheetId="4" r:id="rId5"/>
    <sheet name="223" sheetId="5" r:id="rId6"/>
    <sheet name="225" sheetId="8" r:id="rId7"/>
    <sheet name="226" sheetId="9" r:id="rId8"/>
    <sheet name="244 310" sheetId="10" r:id="rId9"/>
    <sheet name="407 310" sheetId="15" r:id="rId10"/>
    <sheet name="340" sheetId="11" r:id="rId11"/>
    <sheet name="851" sheetId="13" r:id="rId12"/>
    <sheet name="296" sheetId="14" r:id="rId13"/>
  </sheets>
  <definedNames>
    <definedName name="bssPhr100" localSheetId="1">'112'!#REF!</definedName>
    <definedName name="bssPhr101" localSheetId="1">'112'!#REF!</definedName>
    <definedName name="bssPhr109" localSheetId="1">'112'!#REF!</definedName>
    <definedName name="bssPhr110" localSheetId="1">'112'!#REF!</definedName>
    <definedName name="bssPhr111" localSheetId="1">'112'!#REF!</definedName>
    <definedName name="bssPhr112" localSheetId="1">'112'!#REF!</definedName>
    <definedName name="bssPhr113" localSheetId="1">'112'!#REF!</definedName>
    <definedName name="bssPhr114" localSheetId="1">'112'!#REF!</definedName>
    <definedName name="bssPhr115" localSheetId="1">'112'!#REF!</definedName>
    <definedName name="bssPhr116" localSheetId="1">'112'!#REF!</definedName>
    <definedName name="bssPhr117" localSheetId="1">'112'!#REF!</definedName>
    <definedName name="bssPhr118" localSheetId="1">'112'!#REF!</definedName>
    <definedName name="bssPhr119" localSheetId="1">'112'!#REF!</definedName>
    <definedName name="bssPhr120" localSheetId="1">'112'!#REF!</definedName>
    <definedName name="bssPhr121" localSheetId="1">'112'!#REF!</definedName>
    <definedName name="bssPhr122" localSheetId="1">'112'!#REF!</definedName>
    <definedName name="bssPhr123" localSheetId="1">'112'!#REF!</definedName>
    <definedName name="bssPhr140" localSheetId="11">'851'!$A$10</definedName>
    <definedName name="bssPhr141" localSheetId="11">'851'!$A$11</definedName>
    <definedName name="bssPhr142" localSheetId="11">'851'!$A$12</definedName>
    <definedName name="bssPhr143" localSheetId="11">'851'!$B$13</definedName>
    <definedName name="bssPhr144" localSheetId="11">'851'!$B$14</definedName>
    <definedName name="bssPhr145" localSheetId="11">'851'!$B$15</definedName>
    <definedName name="bssPhr146" localSheetId="11">'851'!$B$16</definedName>
    <definedName name="bssPhr147" localSheetId="11">'851'!$B$17</definedName>
    <definedName name="bssPhr148" localSheetId="11">'851'!$B$18</definedName>
    <definedName name="bssPhr149" localSheetId="11">'851'!$B$19</definedName>
    <definedName name="bssPhr194" localSheetId="3">'221'!$A$8</definedName>
    <definedName name="bssPhr196" localSheetId="3">'221'!$A$10</definedName>
    <definedName name="bssPhr197" localSheetId="3">'221'!$B$11</definedName>
    <definedName name="bssPhr198" localSheetId="3">'221'!$B$13</definedName>
    <definedName name="bssPhr199" localSheetId="3">'221'!#REF!</definedName>
    <definedName name="bssPhr200" localSheetId="3">'221'!#REF!</definedName>
    <definedName name="bssPhr201" localSheetId="3">'221'!#REF!</definedName>
    <definedName name="bssPhr202" localSheetId="3">'221'!#REF!</definedName>
    <definedName name="bssPhr203" localSheetId="3">'221'!$B$14</definedName>
    <definedName name="bssPhr204" localSheetId="3">'221'!#REF!</definedName>
    <definedName name="bssPhr212" localSheetId="4">'222'!$A$6</definedName>
    <definedName name="bssPhr213" localSheetId="4">'222'!$A$8</definedName>
    <definedName name="bssPhr214" localSheetId="4">'222'!$B$9</definedName>
    <definedName name="bssPhr215" localSheetId="4">'222'!#REF!</definedName>
    <definedName name="bssPhr223" localSheetId="5">'223'!$A$8</definedName>
    <definedName name="bssPhr224" localSheetId="5">'223'!$A$10</definedName>
    <definedName name="bssPhr226" localSheetId="5">'223'!$B$12</definedName>
    <definedName name="bssPhr230" localSheetId="5">'223'!$B$19</definedName>
    <definedName name="bssPhr234" localSheetId="5">'223'!$B$23</definedName>
    <definedName name="bssPhr238" localSheetId="5">'223'!$B$27</definedName>
    <definedName name="bssPhr242" localSheetId="5">'223'!$B$33</definedName>
    <definedName name="bssPhr76" localSheetId="1">'112'!#REF!</definedName>
    <definedName name="bssPhr77" localSheetId="1">'112'!#REF!</definedName>
    <definedName name="bssPhr78" localSheetId="1">'112'!$A$9</definedName>
    <definedName name="bssPhr79" localSheetId="1">'112'!$A$10</definedName>
    <definedName name="bssPhr80" localSheetId="1">'112'!#REF!</definedName>
    <definedName name="bssPhr81" localSheetId="1">'112'!$A$12</definedName>
    <definedName name="bssPhr82" localSheetId="1">'112'!$A$13</definedName>
    <definedName name="bssPhr83" localSheetId="1">'112'!$A$14</definedName>
    <definedName name="bssPhr86" localSheetId="1">'112'!$A$17</definedName>
    <definedName name="bssPhr87" localSheetId="1">'112'!$B$18</definedName>
    <definedName name="bssPhr88" localSheetId="1">'112'!$A$19</definedName>
    <definedName name="bssPhr89" localSheetId="1">'112'!$A$20</definedName>
    <definedName name="bssPhr90" localSheetId="1">'112'!$A$21</definedName>
    <definedName name="bssPhr98" localSheetId="1">'112'!#REF!</definedName>
    <definedName name="bssPhr99" localSheetId="1">'112'!#REF!</definedName>
    <definedName name="ZAP124Q2U9" localSheetId="1">'112'!#REF!</definedName>
    <definedName name="ZAP129U30E" localSheetId="1">'112'!$B$9</definedName>
    <definedName name="ZAP13JS2VH" localSheetId="3">'221'!$B$10</definedName>
    <definedName name="ZAP14KC30V" localSheetId="11">'851'!$B$11</definedName>
    <definedName name="ZAP14NC30J" localSheetId="1">'112'!#REF!</definedName>
    <definedName name="ZAP156M30U" localSheetId="4">'222'!$B$8</definedName>
    <definedName name="ZAP15CA318" localSheetId="1">'112'!$D$9</definedName>
    <definedName name="ZAP1636361" localSheetId="5">'223'!$B$10</definedName>
    <definedName name="ZAP174E32R" localSheetId="3">'221'!$C$10</definedName>
    <definedName name="ZAP17NK31G" localSheetId="1">'112'!#REF!</definedName>
    <definedName name="ZAP18BA33G" localSheetId="11">'851'!$E$11</definedName>
    <definedName name="ZAP18Q632L" localSheetId="4">'222'!$C$8</definedName>
    <definedName name="ZAP19BI344" localSheetId="1">'112'!$E$9</definedName>
    <definedName name="ZAP1BJU369" localSheetId="5">'223'!$D$10</definedName>
    <definedName name="ZAP1BKM34V" localSheetId="3">'221'!$D$10</definedName>
    <definedName name="ZAP1BMI33N" localSheetId="3">'221'!$C$17</definedName>
    <definedName name="ZAP1BTG35T" localSheetId="1">'112'!#REF!</definedName>
    <definedName name="ZAP1DKI369" localSheetId="4">'222'!$D$8</definedName>
    <definedName name="ZAP1DMM3AM" localSheetId="1">'112'!#REF!</definedName>
    <definedName name="ZAP1E1Q39U" localSheetId="11">'851'!$F$11</definedName>
    <definedName name="ZAP1F783AH" localSheetId="1">'112'!$F$9</definedName>
    <definedName name="ZAP1FEM32N" localSheetId="1">'112'!#REF!</definedName>
    <definedName name="ZAP1FIE389" localSheetId="11">'851'!$F$22</definedName>
    <definedName name="ZAP1FUE376" localSheetId="1">'112'!$D$22</definedName>
    <definedName name="ZAP1G1U33F" localSheetId="1">'112'!#REF!</definedName>
    <definedName name="ZAP1G20377" localSheetId="1">'112'!#REF!</definedName>
    <definedName name="ZAP1G543AR" localSheetId="1">'112'!#REF!</definedName>
    <definedName name="ZAP1G7U332" localSheetId="1">'112'!$D$10</definedName>
    <definedName name="ZAP1G8E333" localSheetId="1">'112'!$D$17</definedName>
    <definedName name="ZAP1H86384" localSheetId="5">'223'!$E$10</definedName>
    <definedName name="ZAP1H8C35P" localSheetId="1">'112'!$B$22</definedName>
    <definedName name="ZAP1HHS398" localSheetId="3">'221'!$E$10</definedName>
    <definedName name="ZAP1HSS395" localSheetId="1">'112'!#REF!</definedName>
    <definedName name="ZAP1IMG36I" localSheetId="3">'221'!$B$17</definedName>
    <definedName name="ZAP1J1M37F" localSheetId="1">'112'!#REF!</definedName>
    <definedName name="ZAP1JGS38K" localSheetId="1">'112'!$A$6</definedName>
    <definedName name="ZAP1JK438V" localSheetId="4">'222'!$E$8</definedName>
    <definedName name="ZAP1JS638M" localSheetId="1">'112'!#REF!</definedName>
    <definedName name="ZAP1KHI37G" localSheetId="1">'112'!$E$10</definedName>
    <definedName name="ZAP1KI430R" localSheetId="1">'112'!#REF!</definedName>
    <definedName name="ZAP1KIG37H" localSheetId="1">'112'!$E$17</definedName>
    <definedName name="ZAP1L243A4" localSheetId="11">'851'!$G$11</definedName>
    <definedName name="ZAP1L2E399" localSheetId="1">'112'!$E$22</definedName>
    <definedName name="ZAP1LDS36F" localSheetId="11">'851'!$B$22</definedName>
    <definedName name="ZAP1LN439E" localSheetId="3">'221'!$D$17</definedName>
    <definedName name="ZAP1LS03BH" localSheetId="11">'851'!#REF!</definedName>
    <definedName name="ZAP1M1O3EA" localSheetId="1">'112'!#REF!</definedName>
    <definedName name="ZAP1M4I3C6" localSheetId="3">'221'!$A$6</definedName>
    <definedName name="ZAP1MC03BU" localSheetId="5">'223'!$A$6</definedName>
    <definedName name="ZAP1MMU37A" localSheetId="1">'112'!#REF!</definedName>
    <definedName name="ZAP1N303BS" localSheetId="1">'112'!#REF!</definedName>
    <definedName name="ZAP1N8K388" localSheetId="5">'223'!$F$10</definedName>
    <definedName name="ZAP1N9U3ED" localSheetId="1">'112'!$G$9</definedName>
    <definedName name="ZAP1NG6368" localSheetId="1">'112'!#REF!</definedName>
    <definedName name="ZAP1OH43BR" localSheetId="3">'221'!$F$10</definedName>
    <definedName name="ZAP1PEM39J" localSheetId="1">'112'!#REF!</definedName>
    <definedName name="ZAP1QCO3AN" localSheetId="1">'112'!$F$10</definedName>
    <definedName name="ZAP1QE43AO" localSheetId="1">'112'!$F$17</definedName>
    <definedName name="ZAP1QP03BO" localSheetId="1">'112'!$F$22</definedName>
    <definedName name="ZAP1RBS3B5" localSheetId="3">'221'!$E$17</definedName>
    <definedName name="ZAP1S0M3BR" localSheetId="1">'112'!#REF!</definedName>
    <definedName name="ZAP1TGS3BG" localSheetId="1">'112'!#REF!</definedName>
    <definedName name="ZAP1TL43AV" localSheetId="1">'112'!$B$5</definedName>
    <definedName name="ZAP1TMG3B0" localSheetId="1">'112'!#REF!</definedName>
    <definedName name="ZAP1TTM3BH" localSheetId="5">'223'!$G$10</definedName>
    <definedName name="ZAP1UCK3CP" localSheetId="1">'112'!#REF!</definedName>
    <definedName name="ZAP1UDS3D0" localSheetId="5">'223'!$E$8</definedName>
    <definedName name="ZAP1UF43BK" localSheetId="3">'221'!$E$8</definedName>
    <definedName name="ZAP1UOU3DV" localSheetId="1">'112'!#REF!</definedName>
    <definedName name="ZAP1UR43BN" localSheetId="3">'221'!$A$9</definedName>
    <definedName name="ZAP1UUK3BK" localSheetId="11">'851'!$A$7</definedName>
    <definedName name="ZAP1V423BN" localSheetId="3">'221'!$A$5</definedName>
    <definedName name="ZAP1V4I39I" localSheetId="1">'112'!#REF!</definedName>
    <definedName name="ZAP1V6Q3BP" localSheetId="5">'223'!$A$5</definedName>
    <definedName name="ZAP1V7A3B0" localSheetId="5">'223'!$D$8</definedName>
    <definedName name="ZAP1V9Q3EN" localSheetId="11">'851'!$E$10</definedName>
    <definedName name="ZAP1VGU3DL" localSheetId="11">'851'!$B$10</definedName>
    <definedName name="ZAP1VL63DN" localSheetId="1">'112'!#REF!</definedName>
    <definedName name="ZAP1VQM3I4" localSheetId="1">'112'!#REF!</definedName>
    <definedName name="ZAP206039R" localSheetId="1">'112'!$E$8</definedName>
    <definedName name="ZAP206U3BE" localSheetId="1">'112'!#REF!</definedName>
    <definedName name="ZAP20BO3CN" localSheetId="4">'222'!$B$13</definedName>
    <definedName name="ZAP20F83AT" localSheetId="5">'223'!$A$9</definedName>
    <definedName name="ZAP20MI3B9" localSheetId="1">'112'!#REF!</definedName>
    <definedName name="ZAP21P83E5" localSheetId="1">'112'!#REF!</definedName>
    <definedName name="ZAP21VM39S" localSheetId="4">'222'!$E$6</definedName>
    <definedName name="ZAP21VM39U" localSheetId="1">'112'!#REF!</definedName>
    <definedName name="ZAP22203A0" localSheetId="5">'223'!$G$8</definedName>
    <definedName name="ZAP225O3DJ" localSheetId="1">'112'!#REF!</definedName>
    <definedName name="ZAP226U3CJ" localSheetId="4">'222'!$D$6</definedName>
    <definedName name="ZAP227G3C1" localSheetId="1">'112'!$B$14</definedName>
    <definedName name="ZAP22HE3DU" localSheetId="1">'112'!#REF!</definedName>
    <definedName name="ZAP22N23E1" localSheetId="3">'221'!$B$8</definedName>
    <definedName name="ZAP22SC3H2" localSheetId="1">'112'!#REF!</definedName>
    <definedName name="ZAP230G3J5" localSheetId="1">'112'!#REF!</definedName>
    <definedName name="ZAP237Q3BC" localSheetId="5">'223'!$B$8</definedName>
    <definedName name="ZAP23FM3C9" localSheetId="1">'112'!#REF!</definedName>
    <definedName name="ZAP23L83DF" localSheetId="5">'223'!$B$18</definedName>
    <definedName name="ZAP23RA3CE" localSheetId="1">'112'!$B$21</definedName>
    <definedName name="ZAP24CM3C6" localSheetId="11">'851'!$B$12</definedName>
    <definedName name="ZAP25223FB" localSheetId="1">'112'!#REF!</definedName>
    <definedName name="ZAP254E3G8" localSheetId="4">'222'!$A$7</definedName>
    <definedName name="ZAP256C3ES" localSheetId="5">'223'!$B$26</definedName>
    <definedName name="ZAP25K43FS" localSheetId="1">'112'!#REF!</definedName>
    <definedName name="ZAP25OK3DF" localSheetId="5">'223'!$B$11</definedName>
    <definedName name="ZAP261G3FR" localSheetId="1">'112'!#REF!</definedName>
    <definedName name="ZAP26D23DU" localSheetId="5">'223'!$B$22</definedName>
    <definedName name="ZAP26U43DT" localSheetId="1">'112'!#REF!</definedName>
    <definedName name="ZAP27CG3II" localSheetId="1">'112'!#REF!</definedName>
    <definedName name="ZAP27E83BF" localSheetId="3">'221'!$F$8</definedName>
    <definedName name="ZAP27OU3DA" localSheetId="1">'112'!#REF!</definedName>
    <definedName name="ZAP28163JQ" localSheetId="1">'112'!#REF!</definedName>
    <definedName name="ZAP289G3GO" localSheetId="1">'112'!#REF!</definedName>
    <definedName name="ZAP28CE3EI" localSheetId="1">'112'!$B$13</definedName>
    <definedName name="ZAP28CG3EJ" localSheetId="1">'112'!$B$20</definedName>
    <definedName name="ZAP29543IP" localSheetId="1">'112'!#REF!</definedName>
    <definedName name="ZAP295M3FM" localSheetId="5">'223'!$B$32</definedName>
    <definedName name="ZAP29GQ3EO" localSheetId="1">'112'!#REF!</definedName>
    <definedName name="ZAP2ADC3GP" localSheetId="1">'112'!$B$12</definedName>
    <definedName name="ZAP2AL83GP" localSheetId="1">'112'!$B$17</definedName>
    <definedName name="ZAP2AN63HJ" localSheetId="4">'222'!$B$6</definedName>
    <definedName name="ZAP2AUM3K4" localSheetId="3">'221'!$C$8</definedName>
    <definedName name="ZAP2BVM3F4" localSheetId="5">'223'!$F$8</definedName>
    <definedName name="ZAP2C3O3MO" localSheetId="1">'112'!$B$10</definedName>
    <definedName name="ZAP2CC43GS" localSheetId="4">'222'!$C$6</definedName>
    <definedName name="ZAP2CCM3FE" localSheetId="1">'112'!#REF!</definedName>
    <definedName name="ZAP2CG83FF" localSheetId="1">'112'!#REF!</definedName>
    <definedName name="ZAP2CUA3DJ" localSheetId="1">'112'!$B$3</definedName>
    <definedName name="ZAP2CUC3DK" localSheetId="1">'112'!#REF!</definedName>
    <definedName name="ZAP2CUE3DL" localSheetId="1">'112'!#REF!</definedName>
    <definedName name="ZAP2CV83DK" localSheetId="11">'851'!$A$5</definedName>
    <definedName name="ZAP2D0O3DN" localSheetId="3">'221'!$A$3</definedName>
    <definedName name="ZAP2D0S3DP" localSheetId="5">'223'!$A$3</definedName>
    <definedName name="ZAP2DEK3KO" localSheetId="1">'112'!#REF!</definedName>
    <definedName name="ZAP2EJ23NA" localSheetId="1">'112'!#REF!</definedName>
    <definedName name="ZAP2FIK3KK" localSheetId="11">'851'!$F$10</definedName>
    <definedName name="ZAP2FRU3IA" localSheetId="1">'112'!$B$19</definedName>
    <definedName name="ZAP2HBE3J3" localSheetId="1">'112'!#REF!</definedName>
    <definedName name="ZAP2IA23K6" localSheetId="11">'851'!$G$10</definedName>
    <definedName name="ZAP2JFK3JJ" localSheetId="1">'112'!#REF!</definedName>
    <definedName name="ZAP2JS43M2" localSheetId="1">'112'!#REF!</definedName>
    <definedName name="ZAP2KII3LB" localSheetId="1">'112'!#REF!</definedName>
    <definedName name="ZAP2LQM3L4" localSheetId="3">'221'!$D$8</definedName>
    <definedName name="ZAP2NM63NR" localSheetId="1">'112'!#REF!</definedName>
    <definedName name="_xlnm.Print_Area" localSheetId="0">'111'!$A$1:$K$61</definedName>
    <definedName name="_xlnm.Print_Area" localSheetId="1">'112'!$A$1:$G$27</definedName>
    <definedName name="_xlnm.Print_Area" localSheetId="3">'221'!$A$1:$F$22</definedName>
    <definedName name="_xlnm.Print_Area" localSheetId="4">'222'!$A$1:$E$20</definedName>
    <definedName name="_xlnm.Print_Area" localSheetId="11">'851'!$A$1:$G$27</definedName>
  </definedNames>
  <calcPr calcId="145621"/>
</workbook>
</file>

<file path=xl/calcChain.xml><?xml version="1.0" encoding="utf-8"?>
<calcChain xmlns="http://schemas.openxmlformats.org/spreadsheetml/2006/main">
  <c r="F12" i="1" l="1"/>
  <c r="F13" i="1"/>
  <c r="F11" i="1"/>
  <c r="F14" i="1"/>
  <c r="F17" i="1" l="1"/>
  <c r="K52" i="2"/>
  <c r="K48" i="2" l="1"/>
  <c r="K46" i="2"/>
  <c r="K47" i="2"/>
  <c r="K45" i="2"/>
  <c r="K51" i="2"/>
  <c r="K50" i="2"/>
  <c r="K49" i="2"/>
  <c r="K43" i="2"/>
  <c r="D27" i="2"/>
  <c r="K26" i="2"/>
  <c r="K25" i="2"/>
  <c r="G14" i="13" l="1"/>
  <c r="G17" i="13"/>
  <c r="E13" i="11"/>
  <c r="D13" i="10"/>
  <c r="D12" i="10"/>
  <c r="E17" i="10" l="1"/>
  <c r="D10" i="9" l="1"/>
  <c r="G22" i="5"/>
  <c r="G13" i="5"/>
  <c r="G17" i="5"/>
  <c r="D14" i="10" l="1"/>
  <c r="E18" i="11" l="1"/>
  <c r="E16" i="11"/>
  <c r="E15" i="11"/>
  <c r="D16" i="10"/>
  <c r="D11" i="10"/>
  <c r="D15" i="10"/>
  <c r="D10" i="10"/>
  <c r="D26" i="9"/>
  <c r="F9" i="11" l="1"/>
  <c r="G28" i="5" l="1"/>
  <c r="G34" i="5"/>
  <c r="E13" i="15" l="1"/>
  <c r="D21" i="9"/>
  <c r="D18" i="9"/>
  <c r="D15" i="14" l="1"/>
  <c r="E12" i="4"/>
  <c r="D13" i="9" l="1"/>
  <c r="D38" i="9" s="1"/>
  <c r="G18" i="5" l="1"/>
  <c r="D34" i="5"/>
  <c r="D28" i="5"/>
  <c r="G14" i="5" l="1"/>
  <c r="D24" i="5"/>
  <c r="D20" i="5"/>
  <c r="D18" i="5" s="1"/>
  <c r="G14" i="3"/>
  <c r="D51" i="2" l="1"/>
  <c r="D25" i="2"/>
  <c r="D22" i="2"/>
  <c r="K22" i="2" s="1"/>
  <c r="F21" i="8" l="1"/>
  <c r="E11" i="4" l="1"/>
  <c r="E10" i="4"/>
  <c r="E20" i="12"/>
  <c r="D38" i="2"/>
  <c r="K38" i="2" s="1"/>
  <c r="D40" i="2"/>
  <c r="K40" i="2" s="1"/>
  <c r="E13" i="4" l="1"/>
  <c r="K27" i="2"/>
  <c r="G36" i="5" l="1"/>
  <c r="D32" i="5" l="1"/>
  <c r="G35" i="5"/>
  <c r="G29" i="5"/>
  <c r="G30" i="5"/>
  <c r="G31" i="5"/>
  <c r="G32" i="5" l="1"/>
  <c r="G26" i="5"/>
  <c r="G15" i="5"/>
  <c r="G11" i="5" l="1"/>
  <c r="G38" i="5" s="1"/>
  <c r="D13" i="5"/>
  <c r="F22" i="11"/>
  <c r="E12" i="11"/>
  <c r="E14" i="11"/>
  <c r="E10" i="11"/>
  <c r="F11" i="8" l="1"/>
  <c r="F34" i="8" s="1"/>
  <c r="G22" i="13"/>
  <c r="E23" i="12"/>
  <c r="E18" i="12"/>
  <c r="E13" i="12"/>
  <c r="E24" i="12" l="1"/>
  <c r="E9" i="4"/>
  <c r="G13" i="3" l="1"/>
  <c r="G12" i="3"/>
  <c r="G10" i="3" l="1"/>
  <c r="I13" i="3" s="1"/>
  <c r="D41" i="2"/>
  <c r="K41" i="2" s="1"/>
  <c r="D36" i="2"/>
  <c r="K36" i="2" s="1"/>
  <c r="D37" i="2"/>
  <c r="K37" i="2" s="1"/>
  <c r="D28" i="2"/>
  <c r="K28" i="2" s="1"/>
  <c r="D30" i="2"/>
  <c r="K30" i="2" s="1"/>
  <c r="D31" i="2"/>
  <c r="K31" i="2" s="1"/>
  <c r="D32" i="2"/>
  <c r="K32" i="2" s="1"/>
  <c r="D33" i="2"/>
  <c r="K33" i="2" s="1"/>
  <c r="D34" i="2"/>
  <c r="K34" i="2" s="1"/>
  <c r="D35" i="2"/>
  <c r="K35" i="2" s="1"/>
  <c r="D39" i="2"/>
  <c r="K39" i="2" s="1"/>
  <c r="D42" i="2"/>
  <c r="K42" i="2" s="1"/>
  <c r="D43" i="2"/>
  <c r="D44" i="2"/>
  <c r="K44" i="2" s="1"/>
  <c r="D45" i="2"/>
  <c r="D46" i="2"/>
  <c r="D47" i="2"/>
  <c r="D48" i="2"/>
  <c r="D49" i="2"/>
  <c r="D50" i="2"/>
  <c r="D24" i="2"/>
  <c r="K24" i="2" s="1"/>
  <c r="D26" i="2"/>
  <c r="D29" i="2"/>
  <c r="K29" i="2" s="1"/>
  <c r="D23" i="2"/>
  <c r="K23" i="2" s="1"/>
</calcChain>
</file>

<file path=xl/sharedStrings.xml><?xml version="1.0" encoding="utf-8"?>
<sst xmlns="http://schemas.openxmlformats.org/spreadsheetml/2006/main" count="539" uniqueCount="276">
  <si>
    <t xml:space="preserve">6. Расчет (обоснование) расходов на закупку товаров, работ, услуг </t>
  </si>
  <si>
    <t xml:space="preserve">Код видов расходов </t>
  </si>
  <si>
    <t xml:space="preserve">Источник финансового обеспечения </t>
  </si>
  <si>
    <t>N</t>
  </si>
  <si>
    <t xml:space="preserve">п/п </t>
  </si>
  <si>
    <t xml:space="preserve">Наименование расходов </t>
  </si>
  <si>
    <t xml:space="preserve">Количество номеров </t>
  </si>
  <si>
    <t xml:space="preserve">Количество платежей в год </t>
  </si>
  <si>
    <t xml:space="preserve">Стоимость за единицу, руб </t>
  </si>
  <si>
    <t>Сумма, руб (гр.3 х гр.4 х гр.5)</t>
  </si>
  <si>
    <t xml:space="preserve">Абонентская плата за номер </t>
  </si>
  <si>
    <t xml:space="preserve">Повременная оплата междугородных, международных и местных телефонных соединений </t>
  </si>
  <si>
    <t xml:space="preserve">Услуги интернет-провайдеров </t>
  </si>
  <si>
    <t xml:space="preserve">Итого: </t>
  </si>
  <si>
    <t xml:space="preserve">x </t>
  </si>
  <si>
    <t xml:space="preserve">                                     6.1. Расчет (обоснование) расходов на оплату услуг связи 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</si>
  <si>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</si>
  <si>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</si>
  <si>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</si>
  <si>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</si>
  <si>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Ежемесячная надбавка к должностному окладу, %</t>
  </si>
  <si>
    <t>Районный коэффициент</t>
  </si>
  <si>
    <t>Фонд оплаты труда в год, руб (гр.3 х гр.4 х (1 + гр.8/ 100) х гр.9 х 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</si>
  <si>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</si>
  <si>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</si>
  <si>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</si>
  <si>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</si>
  <si>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</si>
  <si>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Итого:</t>
  </si>
  <si>
    <t xml:space="preserve"> </t>
  </si>
  <si>
    <t>Приложение</t>
  </si>
  <si>
    <t>к Приказу Министерства финансов</t>
  </si>
  <si>
    <t>Российской Федерации</t>
  </si>
  <si>
    <t xml:space="preserve">от 29 августа 2016 года № 142н </t>
  </si>
  <si>
    <t>«Приложение № 2</t>
  </si>
  <si>
    <t>к Требованиям к плану</t>
  </si>
  <si>
    <t>финансово-хозяйственной</t>
  </si>
  <si>
    <t>деятельности государственного</t>
  </si>
  <si>
    <t>(муниципального) учреждения,</t>
  </si>
  <si>
    <t>утвержденным Приказом</t>
  </si>
  <si>
    <t>Министерства финансов</t>
  </si>
  <si>
    <t xml:space="preserve">от 28 июля 2010 года № 81н </t>
  </si>
  <si>
    <t>Расчеты (обоснования) к плану финансово-хозяйственной деятельности государственного (муниципального) учреждения</t>
  </si>
  <si>
    <t xml:space="preserve">1.1. Расчеты (обоснования) расходов на оплату груда </t>
  </si>
  <si>
    <t xml:space="preserve">                              1. Расчеты (обоснования) выплат персоналу (строка 210)</t>
  </si>
  <si>
    <t>Директор</t>
  </si>
  <si>
    <t>Зам директора по (ОТ и ТБ)</t>
  </si>
  <si>
    <t>Главный бухгалтер</t>
  </si>
  <si>
    <t>Старший инструктор-методист</t>
  </si>
  <si>
    <t>Тренер-преподаватель высшей категории</t>
  </si>
  <si>
    <t>Тренер-преподаватель по спорту второй категории</t>
  </si>
  <si>
    <t>Тренер-преподаватель по спорту без категории</t>
  </si>
  <si>
    <t>Завхоз</t>
  </si>
  <si>
    <t>Администратор</t>
  </si>
  <si>
    <t>Делопроизводитель</t>
  </si>
  <si>
    <t>Медсестра</t>
  </si>
  <si>
    <t>Контрактный управляющий</t>
  </si>
  <si>
    <t>Бухгалтер-экономист</t>
  </si>
  <si>
    <t>Механик по ремонту спортивных сооружений</t>
  </si>
  <si>
    <t>Дежурный раздевальных помещений</t>
  </si>
  <si>
    <t>Уборщик служебных помещений</t>
  </si>
  <si>
    <t>Электромонтёр по обслуживанию и ремонту оборудования</t>
  </si>
  <si>
    <t>Оператор ХВО</t>
  </si>
  <si>
    <t>Рабочий по обслуживанию зданий</t>
  </si>
  <si>
    <t>Рабочий по обслуживанию зданий  (зимние виды спорта)(сезонный)</t>
  </si>
  <si>
    <t>Дворник</t>
  </si>
  <si>
    <t xml:space="preserve">   </t>
  </si>
  <si>
    <t>1. Расчеты (обоснования) выплат персоналу (строка 210)</t>
  </si>
  <si>
    <t>Количество дней</t>
  </si>
  <si>
    <t>1.1.</t>
  </si>
  <si>
    <t>компенсация дополнительных расходов, связанных с проживанием вне места постоянного жительства (суточных)</t>
  </si>
  <si>
    <t>1.2.</t>
  </si>
  <si>
    <t>1.3.</t>
  </si>
  <si>
    <t>2.1.</t>
  </si>
  <si>
    <t>2.2.</t>
  </si>
  <si>
    <t>2.3.</t>
  </si>
  <si>
    <t xml:space="preserve">1.2. Расчеты (обоснования) выплат персоналу при направлении в служебные командировки </t>
  </si>
  <si>
    <t xml:space="preserve">Выплаты персоналу при направлении в служебные командировки в пределах территории Российской Федерации </t>
  </si>
  <si>
    <t xml:space="preserve">компенсация расходов по проезду в служебные командировки </t>
  </si>
  <si>
    <t xml:space="preserve">компенсация расходов по найму жилого помещения </t>
  </si>
  <si>
    <t xml:space="preserve">Выплаты персоналу при направлении в служебные командировки на территории иностранных государств </t>
  </si>
  <si>
    <t xml:space="preserve">№ п/п </t>
  </si>
  <si>
    <t xml:space="preserve"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</t>
  </si>
  <si>
    <t xml:space="preserve">Наименование государственного внебюджетного фонда </t>
  </si>
  <si>
    <t xml:space="preserve">Размер базы для начисления страховых взносов, руб </t>
  </si>
  <si>
    <t xml:space="preserve">Сумма взноса, руб </t>
  </si>
  <si>
    <t xml:space="preserve">Страховые взносы в Пенсионный фонд Российской Федерации, всего </t>
  </si>
  <si>
    <t>по ставке 22,0%</t>
  </si>
  <si>
    <t>по ставке 10,0%</t>
  </si>
  <si>
    <t xml:space="preserve">с применением пониженных тарифов взносов в Пенсионный фонд Российской Федерации для отдельных категорий плательщиков </t>
  </si>
  <si>
    <t xml:space="preserve">Страховые взносы в Фонд социального страхования Российской Федерации, всего 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</si>
  <si>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</si>
  <si>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</si>
  <si>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</si>
  <si>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2.4.</t>
  </si>
  <si>
    <t>обязательное социальное страхование от несчастных случаев на производстве и профессиональных заболеваний по ставке 0,_%*</t>
  </si>
  <si>
    <t>2.5.</t>
  </si>
  <si>
    <t xml:space="preserve">Страховые взносы в Федеральный фонд обязательного медицинского страхования, всего (по ставке 5,1%) </t>
  </si>
  <si>
    <t>Средний размер выплаты на одного человека</t>
  </si>
  <si>
    <t>Количество работников, чел.</t>
  </si>
  <si>
    <t>Сумма, руб. (гр.3*гр.4*гр.5)</t>
  </si>
  <si>
    <t>В том числе:</t>
  </si>
  <si>
    <t>Компенсация дополнительных расходов, связанных с проживанием вне места постоянного жительства (суточных)</t>
  </si>
  <si>
    <t xml:space="preserve">6.2. Расчет (обоснование) расходов на оплату транспортных услуг </t>
  </si>
  <si>
    <t xml:space="preserve">Количество услуг перевозки </t>
  </si>
  <si>
    <t xml:space="preserve">Цена услуги перевозки, руб </t>
  </si>
  <si>
    <t>Сумма, руб (гр.3 х гр.4)</t>
  </si>
  <si>
    <t>Плата за перевозку (доставку) грузов (отправлений)</t>
  </si>
  <si>
    <t>6. Расчет (обоснование) расходов на закупку товаров, работ, услуг</t>
  </si>
  <si>
    <t>Наименование расходов</t>
  </si>
  <si>
    <t>x</t>
  </si>
  <si>
    <t xml:space="preserve">Наименование показателя </t>
  </si>
  <si>
    <t xml:space="preserve">Размер потребления ресурсов </t>
  </si>
  <si>
    <t xml:space="preserve">Тариф (с учетом НДС), руб </t>
  </si>
  <si>
    <t>Индексация, %</t>
  </si>
  <si>
    <t>Сумма, руб (гр.4 х гр.5 х гр.6)</t>
  </si>
  <si>
    <t xml:space="preserve">Электроснабжение, всего </t>
  </si>
  <si>
    <t>в том числе по объектам:</t>
  </si>
  <si>
    <t xml:space="preserve">Теплоснабжение </t>
  </si>
  <si>
    <t xml:space="preserve">Горячее водоснабжение, всего </t>
  </si>
  <si>
    <t xml:space="preserve">Водоотведение, всего </t>
  </si>
  <si>
    <t xml:space="preserve">                                                                                                                   6. Расчет (обоснование) расходов на закупку товаров, работ, услуг </t>
  </si>
  <si>
    <t xml:space="preserve">                                                                                                            6.3. Расчет (обоснование) расходов на оплату коммунальных услуг </t>
  </si>
  <si>
    <t>Плата за найм такси (Чернышевский-Мирный-Чернышевский)</t>
  </si>
  <si>
    <t>     </t>
  </si>
  <si>
    <t xml:space="preserve">6.5. Расчет (обоснование) расходов на оплату работ, услуг по содержанию имущества </t>
  </si>
  <si>
    <t xml:space="preserve">N п/п </t>
  </si>
  <si>
    <t xml:space="preserve">Объект </t>
  </si>
  <si>
    <t>Количество работ (услуг)</t>
  </si>
  <si>
    <t xml:space="preserve">Стоимость работ (услуг), руб </t>
  </si>
  <si>
    <t xml:space="preserve">Содержание объектов недвижимого имущества в чистоте </t>
  </si>
  <si>
    <t xml:space="preserve">уборка снега, мусора </t>
  </si>
  <si>
    <t xml:space="preserve">вывоз снега, мусора, твердых бытовых и промышленных отходов </t>
  </si>
  <si>
    <t xml:space="preserve">санитарно-гигиеническое обслуживание, мойка и чистка помещений, окон, натирка полов </t>
  </si>
  <si>
    <t xml:space="preserve">Содержание объектов движимого имущества в чистоте </t>
  </si>
  <si>
    <t>мойка и чистка (химчистка) имущества (транспорта и т.д.)</t>
  </si>
  <si>
    <t xml:space="preserve">прачечные услуги </t>
  </si>
  <si>
    <t xml:space="preserve">Ремонт (текущий и капитальный) имущества </t>
  </si>
  <si>
    <t>Количество договоров</t>
  </si>
  <si>
    <t>Стоимость услуги, руб.</t>
  </si>
  <si>
    <t>Оплата услуг на страхование гражданской ответственности владельцев транспортных средств</t>
  </si>
  <si>
    <t>Оплата услуг вневедомственной, пожарной охраны, всего</t>
  </si>
  <si>
    <t>Оплата информационно-вычислительных и информационно-правовых услуг</t>
  </si>
  <si>
    <t xml:space="preserve">6.7. Расчет (обоснование) расходов на приобретение основных средств </t>
  </si>
  <si>
    <t>Количество</t>
  </si>
  <si>
    <t>Средняя стоимость, руб.</t>
  </si>
  <si>
    <t>Сумма, руб. (гр.2 х гр.3)</t>
  </si>
  <si>
    <t>Приобретение основных средств</t>
  </si>
  <si>
    <t>в том числе по группам объектов:</t>
  </si>
  <si>
    <t xml:space="preserve">6.8. Расчет (обоснование) расходов на приобретение материальных запасов </t>
  </si>
  <si>
    <t>Единица измерения</t>
  </si>
  <si>
    <t>Цена за единицу, руб.</t>
  </si>
  <si>
    <t>Сумма, руб. (гр.4 х гр.5)</t>
  </si>
  <si>
    <t>Приобретение материалов</t>
  </si>
  <si>
    <t>в том числе по группам материалов:</t>
  </si>
  <si>
    <t xml:space="preserve">   1. Расчеты (обоснования) выплат персоналу </t>
  </si>
  <si>
    <t>МБУ ФОК "Каскад"</t>
  </si>
  <si>
    <t xml:space="preserve">3. Расчет (обоснование) расходов на уплату налогов, сборов и иных платежей </t>
  </si>
  <si>
    <t xml:space="preserve">3.1. Расчет (обоснование) расходов на оплату налога на имущество </t>
  </si>
  <si>
    <t xml:space="preserve">Налоговая база, руб </t>
  </si>
  <si>
    <t>Ставка налога, %</t>
  </si>
  <si>
    <t>Сумма исчисленного налога, подлежащего уплате, руб (гр.3 х гр.4/100)</t>
  </si>
  <si>
    <t xml:space="preserve">Налог на имущество, всего </t>
  </si>
  <si>
    <t>в том числе по группам:</t>
  </si>
  <si>
    <t xml:space="preserve">недвижимое имущество </t>
  </si>
  <si>
    <t>из них:</t>
  </si>
  <si>
    <t xml:space="preserve">переданное в аренду </t>
  </si>
  <si>
    <t xml:space="preserve">движимое имущество </t>
  </si>
  <si>
    <t>бассейн МБУ ФОК "Каскад"</t>
  </si>
  <si>
    <t xml:space="preserve">дезинфекция, дезинсекция, дератизация,  </t>
  </si>
  <si>
    <t>здание МБУ ФОК "Каскад"</t>
  </si>
  <si>
    <t>спорткомплекс</t>
  </si>
  <si>
    <t>Сервисное обслуживание системы ХВО</t>
  </si>
  <si>
    <t>бассейн</t>
  </si>
  <si>
    <t>Техническое обслуживание системы оповещения и пожаротушения</t>
  </si>
  <si>
    <t>Спорткомплекс</t>
  </si>
  <si>
    <t>поддержание технико-экономических и эксплуатационных показателей объектов имущества , сети ТВК</t>
  </si>
  <si>
    <t>Услуги в области пожарной безопасности</t>
  </si>
  <si>
    <t>Техобслуживание огнетушителей</t>
  </si>
  <si>
    <t>1.</t>
  </si>
  <si>
    <t>2.</t>
  </si>
  <si>
    <t>3.</t>
  </si>
  <si>
    <t>4.</t>
  </si>
  <si>
    <t>5.</t>
  </si>
  <si>
    <t>Оплата медицинских услуг</t>
  </si>
  <si>
    <t>Профилактический медосмотр сотрудников</t>
  </si>
  <si>
    <t>6.</t>
  </si>
  <si>
    <t>Прочие услуги</t>
  </si>
  <si>
    <t>повышение квалификации</t>
  </si>
  <si>
    <t>Подписка на газеты и журналы</t>
  </si>
  <si>
    <t xml:space="preserve">Комплектующие к установке ХВО, вентиляцилонной системе </t>
  </si>
  <si>
    <t>Приобретение спортинвентаря</t>
  </si>
  <si>
    <t>Бюджет МБУ ФОК "Касакд"</t>
  </si>
  <si>
    <t>шт.</t>
  </si>
  <si>
    <t>усл. шт.</t>
  </si>
  <si>
    <t>Приобретение химических реагентов для плавательного бассейна</t>
  </si>
  <si>
    <t>л</t>
  </si>
  <si>
    <t>ФОК, здание, кВТ.ч</t>
  </si>
  <si>
    <t>Клуб Гренадёр, кВТ.ч.</t>
  </si>
  <si>
    <t xml:space="preserve">Директор </t>
  </si>
  <si>
    <t>Новицкая А.В.</t>
  </si>
  <si>
    <t>Гл. бухгалтер</t>
  </si>
  <si>
    <t>Бугера Е.В.</t>
  </si>
  <si>
    <t>Спорткомплекс, ФОК</t>
  </si>
  <si>
    <t>Клуб "Гренадёр"</t>
  </si>
  <si>
    <t xml:space="preserve">Холодное водоснабжение, всего </t>
  </si>
  <si>
    <t>Раздевалка хокейного корта</t>
  </si>
  <si>
    <t>Хоккейный корт (заливка)</t>
  </si>
  <si>
    <t>Раздевалка хоккейного корта</t>
  </si>
  <si>
    <t>Тренерская хоккейного корта</t>
  </si>
  <si>
    <t>Инструктор  ВФСК ГТО</t>
  </si>
  <si>
    <t>Секретарь ВФСК ГТО</t>
  </si>
  <si>
    <t>Инструктор -методист физкультурно-спортивных мероприятий</t>
  </si>
  <si>
    <t>Плата за найм такси (Чернышевский-Мирный-Чернышевский)(СММ)</t>
  </si>
  <si>
    <t>приобретение (обновление,продление) программного обеспечения</t>
  </si>
  <si>
    <t xml:space="preserve">Обслуживание вычислительной техники </t>
  </si>
  <si>
    <t>Подписка ИТС</t>
  </si>
  <si>
    <t>СММ Оплата спортсменам питания</t>
  </si>
  <si>
    <t>Оплата за сувенирную и наградную продукцию.</t>
  </si>
  <si>
    <t xml:space="preserve"> Оплата спортсменам питания</t>
  </si>
  <si>
    <t>2.1</t>
  </si>
  <si>
    <t>1.1</t>
  </si>
  <si>
    <t>2.2</t>
  </si>
  <si>
    <t>в том числе по КБК:</t>
  </si>
  <si>
    <t>СММ Оплата за сувенирную и наградную продукцию.</t>
  </si>
  <si>
    <t>Руководитель ВФСК ГТО</t>
  </si>
  <si>
    <t>Ледовый корт с тёплой раздевалкой</t>
  </si>
  <si>
    <t>ФОК Силовое оборудование, кВт.ч</t>
  </si>
  <si>
    <t>техническое обслуживание системы приточновытяжной вентиляции здания ФОК "Каскад"</t>
  </si>
  <si>
    <t>Устройство пола из керамической плитки (холла и коридора)</t>
  </si>
  <si>
    <t>Ремонт хоккейной монорпластиковой коробки  и бетонного основания внутри хоккейного корта</t>
  </si>
  <si>
    <t>Хоккейный корт</t>
  </si>
  <si>
    <t>ВФСК ГТО  Оплата за сувенирную и наградную продукцию.</t>
  </si>
  <si>
    <t>Кацелярские товары ВФСК ГТО</t>
  </si>
  <si>
    <t>Компьютер в сборе</t>
  </si>
  <si>
    <t>7.</t>
  </si>
  <si>
    <t>Монтажные работы:</t>
  </si>
  <si>
    <t>Выполнение работ по утеплению стальной тентовой конструкции крытого хоккейного корта с устройством дополнительного внутреннего тента</t>
  </si>
  <si>
    <t>Плата за найм такси (Чернышевский-Мирный-Чернышевский) (платные)</t>
  </si>
  <si>
    <t>Платные Оплата спортсменам питания</t>
  </si>
  <si>
    <t>Платные. Приобретение конвертов</t>
  </si>
  <si>
    <t>Платные. Оплата за сувенирную и наградную продукцию.</t>
  </si>
  <si>
    <t>Платные. Приобретение медикаментов.</t>
  </si>
  <si>
    <t>Усл. шт.</t>
  </si>
  <si>
    <t>Платные. Моющие и хозяйственные товары.</t>
  </si>
  <si>
    <t>Платные. Приобретение оргтехники.</t>
  </si>
  <si>
    <t>Техническое обслуживание узла учёта тепловой энергии</t>
  </si>
  <si>
    <t>техническое обслуживание СВТ</t>
  </si>
  <si>
    <t>Разработка проектно-сметной документации</t>
  </si>
  <si>
    <t>Услуги СЭС (производственный контроль)</t>
  </si>
  <si>
    <t>Размещение опасных отходов</t>
  </si>
  <si>
    <t xml:space="preserve"> Реконструкция стадиона</t>
  </si>
  <si>
    <t>Пени</t>
  </si>
  <si>
    <t>Платные. Приобретение спортинвентаря</t>
  </si>
  <si>
    <t>Приобретение спортоборудования (тренажёры)</t>
  </si>
  <si>
    <t>Установка узла учёта ТЭ МКСТ</t>
  </si>
  <si>
    <t>Благотворительная помощь на приобретение мебели.</t>
  </si>
  <si>
    <t>Приобретение инвентаря и оборудования (ЦТ ВФСК ГТО)</t>
  </si>
  <si>
    <t>Канцелярские и хозяйственные товары.</t>
  </si>
  <si>
    <t>Приобретение моющих и чистящих средств</t>
  </si>
  <si>
    <t>Приобретение хозяйственных товаров.</t>
  </si>
  <si>
    <t>Ремонт утепление( пенополиуретаном) примыкания кровли</t>
  </si>
  <si>
    <t>Работы по устройству стяжки из цем смеси для облицовки пола керамической плитки</t>
  </si>
  <si>
    <t>Здание ФОК КАскад</t>
  </si>
  <si>
    <t>Здание ФОК Каскад</t>
  </si>
  <si>
    <t>Проведение работ по спец оценки труда на рабочих местах</t>
  </si>
  <si>
    <t>Выполнение работ по демантажу и монтажу освещения СТК</t>
  </si>
  <si>
    <t>Бетонирование обходных дорожек</t>
  </si>
  <si>
    <t>Приобретение спортоборудования по ГТО (табло, тренажёры)</t>
  </si>
  <si>
    <t>Приобретение табло для бассейна</t>
  </si>
  <si>
    <t xml:space="preserve">Приобретение комплектующих к оргтехнике ГТО </t>
  </si>
  <si>
    <t xml:space="preserve"> шт.</t>
  </si>
  <si>
    <t>Доплата до МРОТ</t>
  </si>
  <si>
    <t>Тренер-преподаватель по спорту первой категории</t>
  </si>
  <si>
    <t>851, 853</t>
  </si>
  <si>
    <t>Повременная оплата за предоставление  местного телефонного 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</si>
</sst>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Verdana"/>
      <family val="2"/>
      <charset val="204"/>
    </font>
    <font>
      <sz val="10"/>
      <color theme="1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top" wrapText="1" indent="1"/>
    </xf>
    <xf numFmtId="0" fontId="3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0" fillId="0" borderId="3" xfId="0" applyBorder="1" applyAlignment="1">
      <alignment vertical="top" wrapText="1" indent="1"/>
    </xf>
    <xf numFmtId="0" fontId="3" fillId="0" borderId="3" xfId="0" applyFont="1" applyBorder="1" applyAlignment="1">
      <alignment horizontal="right" vertical="center" wrapText="1" indent="1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0" fontId="0" fillId="0" borderId="13" xfId="0" applyBorder="1" applyAlignment="1">
      <alignment vertical="center" wrapText="1"/>
    </xf>
    <xf numFmtId="0" fontId="0" fillId="0" borderId="13" xfId="0" applyBorder="1"/>
    <xf numFmtId="164" fontId="0" fillId="0" borderId="6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3" xfId="0" applyNumberFormat="1" applyBorder="1"/>
    <xf numFmtId="0" fontId="0" fillId="0" borderId="14" xfId="0" applyFill="1" applyBorder="1" applyAlignment="1">
      <alignment vertical="center" wrapText="1"/>
    </xf>
    <xf numFmtId="0" fontId="0" fillId="0" borderId="13" xfId="0" applyBorder="1" applyAlignment="1">
      <alignment wrapText="1"/>
    </xf>
    <xf numFmtId="164" fontId="0" fillId="0" borderId="0" xfId="0" applyNumberFormat="1"/>
    <xf numFmtId="4" fontId="0" fillId="0" borderId="0" xfId="0" applyNumberFormat="1"/>
    <xf numFmtId="0" fontId="0" fillId="0" borderId="4" xfId="0" applyBorder="1" applyAlignment="1">
      <alignment vertical="top" wrapText="1" indent="1"/>
    </xf>
    <xf numFmtId="0" fontId="0" fillId="0" borderId="5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0" fontId="2" fillId="0" borderId="13" xfId="0" applyFont="1" applyBorder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top" wrapText="1" indent="1"/>
    </xf>
    <xf numFmtId="0" fontId="0" fillId="0" borderId="23" xfId="0" applyBorder="1"/>
    <xf numFmtId="0" fontId="2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vertical="top" wrapText="1" indent="1"/>
    </xf>
    <xf numFmtId="0" fontId="2" fillId="0" borderId="0" xfId="0" applyFont="1"/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23" xfId="0" applyFont="1" applyBorder="1" applyAlignment="1">
      <alignment horizontal="center"/>
    </xf>
    <xf numFmtId="43" fontId="0" fillId="0" borderId="3" xfId="0" applyNumberFormat="1" applyBorder="1" applyAlignment="1">
      <alignment vertical="top" wrapText="1" indent="1"/>
    </xf>
    <xf numFmtId="0" fontId="0" fillId="0" borderId="0" xfId="0" applyAlignment="1">
      <alignment horizontal="center"/>
    </xf>
    <xf numFmtId="0" fontId="11" fillId="0" borderId="24" xfId="0" applyFont="1" applyBorder="1" applyAlignment="1">
      <alignment horizontal="right"/>
    </xf>
    <xf numFmtId="43" fontId="0" fillId="0" borderId="5" xfId="0" applyNumberFormat="1" applyBorder="1" applyAlignment="1">
      <alignment vertical="top" wrapText="1" indent="1"/>
    </xf>
    <xf numFmtId="43" fontId="2" fillId="0" borderId="3" xfId="0" applyNumberFormat="1" applyFont="1" applyBorder="1" applyAlignment="1">
      <alignment horizontal="center" vertical="center" wrapText="1"/>
    </xf>
    <xf numFmtId="43" fontId="0" fillId="0" borderId="4" xfId="0" applyNumberFormat="1" applyBorder="1" applyAlignment="1">
      <alignment vertical="top" wrapText="1" indent="1"/>
    </xf>
    <xf numFmtId="0" fontId="0" fillId="0" borderId="23" xfId="0" applyBorder="1" applyAlignment="1">
      <alignment horizontal="right" vertical="top" wrapText="1" indent="1"/>
    </xf>
    <xf numFmtId="0" fontId="3" fillId="0" borderId="26" xfId="0" applyFont="1" applyBorder="1" applyAlignment="1">
      <alignment vertical="center" wrapText="1"/>
    </xf>
    <xf numFmtId="41" fontId="0" fillId="0" borderId="4" xfId="0" applyNumberFormat="1" applyBorder="1" applyAlignment="1">
      <alignment vertical="top" wrapText="1" indent="1"/>
    </xf>
    <xf numFmtId="164" fontId="0" fillId="0" borderId="3" xfId="0" applyNumberFormat="1" applyBorder="1" applyAlignment="1">
      <alignment vertical="top" wrapText="1" indent="1"/>
    </xf>
    <xf numFmtId="0" fontId="1" fillId="0" borderId="23" xfId="0" applyFont="1" applyBorder="1"/>
    <xf numFmtId="0" fontId="0" fillId="0" borderId="23" xfId="0" applyBorder="1" applyAlignment="1">
      <alignment horizontal="right"/>
    </xf>
    <xf numFmtId="0" fontId="0" fillId="0" borderId="24" xfId="0" applyBorder="1" applyAlignment="1"/>
    <xf numFmtId="164" fontId="1" fillId="0" borderId="6" xfId="0" applyNumberFormat="1" applyFon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43" fontId="0" fillId="0" borderId="13" xfId="0" applyNumberFormat="1" applyBorder="1" applyAlignment="1">
      <alignment vertical="top" wrapText="1" indent="1"/>
    </xf>
    <xf numFmtId="0" fontId="0" fillId="0" borderId="7" xfId="0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49" fontId="0" fillId="0" borderId="6" xfId="0" applyNumberFormat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wrapText="1"/>
    </xf>
    <xf numFmtId="0" fontId="0" fillId="0" borderId="6" xfId="0" applyFont="1" applyBorder="1" applyAlignment="1">
      <alignment vertical="center" wrapText="1"/>
    </xf>
    <xf numFmtId="4" fontId="0" fillId="0" borderId="6" xfId="0" applyNumberForma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164" fontId="13" fillId="0" borderId="13" xfId="0" applyNumberFormat="1" applyFont="1" applyFill="1" applyBorder="1" applyAlignment="1">
      <alignment horizontal="center" vertical="distributed" wrapText="1"/>
    </xf>
    <xf numFmtId="164" fontId="14" fillId="0" borderId="13" xfId="0" applyNumberFormat="1" applyFont="1" applyFill="1" applyBorder="1" applyAlignment="1">
      <alignment horizontal="center" vertical="distributed" wrapText="1"/>
    </xf>
    <xf numFmtId="164" fontId="0" fillId="0" borderId="13" xfId="0" applyNumberFormat="1" applyBorder="1" applyAlignment="1">
      <alignment horizontal="right" wrapText="1"/>
    </xf>
    <xf numFmtId="164" fontId="0" fillId="0" borderId="13" xfId="0" applyNumberFormat="1" applyBorder="1" applyAlignment="1">
      <alignment horizontal="right"/>
    </xf>
    <xf numFmtId="164" fontId="0" fillId="0" borderId="6" xfId="0" applyNumberFormat="1" applyBorder="1" applyAlignment="1">
      <alignment horizontal="right" wrapText="1"/>
    </xf>
    <xf numFmtId="43" fontId="1" fillId="0" borderId="3" xfId="0" applyNumberFormat="1" applyFont="1" applyBorder="1" applyAlignment="1">
      <alignment vertical="top" wrapText="1" indent="1"/>
    </xf>
    <xf numFmtId="43" fontId="1" fillId="0" borderId="13" xfId="0" applyNumberFormat="1" applyFont="1" applyBorder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164" fontId="0" fillId="2" borderId="3" xfId="0" applyNumberFormat="1" applyFill="1" applyBorder="1" applyAlignment="1">
      <alignment vertical="top" wrapText="1" indent="1"/>
    </xf>
    <xf numFmtId="164" fontId="0" fillId="2" borderId="4" xfId="0" applyNumberFormat="1" applyFill="1" applyBorder="1" applyAlignment="1">
      <alignment vertical="top" wrapText="1" indent="1"/>
    </xf>
    <xf numFmtId="164" fontId="0" fillId="2" borderId="5" xfId="0" applyNumberFormat="1" applyFill="1" applyBorder="1" applyAlignment="1">
      <alignment vertical="top" wrapText="1" indent="1"/>
    </xf>
    <xf numFmtId="164" fontId="1" fillId="2" borderId="3" xfId="0" applyNumberFormat="1" applyFont="1" applyFill="1" applyBorder="1" applyAlignment="1">
      <alignment vertical="top" wrapText="1" indent="1"/>
    </xf>
    <xf numFmtId="164" fontId="1" fillId="2" borderId="6" xfId="0" applyNumberFormat="1" applyFont="1" applyFill="1" applyBorder="1" applyAlignment="1">
      <alignment vertical="center" wrapText="1"/>
    </xf>
    <xf numFmtId="0" fontId="2" fillId="2" borderId="24" xfId="0" applyFont="1" applyFill="1" applyBorder="1" applyAlignment="1">
      <alignment wrapText="1"/>
    </xf>
    <xf numFmtId="164" fontId="14" fillId="0" borderId="24" xfId="0" applyNumberFormat="1" applyFont="1" applyFill="1" applyBorder="1" applyAlignment="1">
      <alignment horizontal="center" vertical="distributed" wrapText="1"/>
    </xf>
    <xf numFmtId="0" fontId="0" fillId="2" borderId="6" xfId="0" applyFill="1" applyBorder="1" applyAlignment="1">
      <alignment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wrapText="1"/>
    </xf>
    <xf numFmtId="164" fontId="0" fillId="2" borderId="6" xfId="0" applyNumberFormat="1" applyFont="1" applyFill="1" applyBorder="1" applyAlignment="1">
      <alignment vertical="center" wrapText="1"/>
    </xf>
    <xf numFmtId="164" fontId="1" fillId="3" borderId="6" xfId="0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 indent="1"/>
    </xf>
    <xf numFmtId="0" fontId="0" fillId="0" borderId="13" xfId="0" applyBorder="1" applyAlignment="1">
      <alignment vertical="top" wrapText="1" inden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vertical="top" wrapText="1" indent="1"/>
    </xf>
    <xf numFmtId="0" fontId="3" fillId="0" borderId="19" xfId="0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0" fontId="3" fillId="0" borderId="19" xfId="0" applyFont="1" applyBorder="1" applyAlignment="1">
      <alignment horizontal="right" vertical="center" wrapText="1" indent="1"/>
    </xf>
    <xf numFmtId="0" fontId="3" fillId="0" borderId="20" xfId="0" applyFont="1" applyBorder="1" applyAlignment="1">
      <alignment horizontal="right" vertical="center" wrapText="1" indent="1"/>
    </xf>
    <xf numFmtId="0" fontId="3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top" wrapText="1" indent="1"/>
    </xf>
    <xf numFmtId="0" fontId="10" fillId="0" borderId="20" xfId="0" applyFont="1" applyBorder="1" applyAlignment="1">
      <alignment vertical="top" wrapText="1" indent="1"/>
    </xf>
    <xf numFmtId="0" fontId="3" fillId="0" borderId="0" xfId="0" applyFont="1" applyAlignment="1">
      <alignment horizontal="left" vertical="center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17" xfId="0" applyBorder="1" applyAlignment="1">
      <alignment vertical="top" wrapText="1" indent="1"/>
    </xf>
    <xf numFmtId="0" fontId="0" fillId="0" borderId="18" xfId="0" applyBorder="1" applyAlignment="1">
      <alignment vertical="top" wrapText="1" inden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5" xfId="0" applyBorder="1" applyAlignment="1">
      <alignment vertical="top" wrapText="1" indent="1"/>
    </xf>
    <xf numFmtId="0" fontId="3" fillId="0" borderId="25" xfId="0" applyFont="1" applyBorder="1" applyAlignment="1">
      <alignment horizontal="righ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view="pageBreakPreview" topLeftCell="A17" zoomScale="60" zoomScaleNormal="100" workbookViewId="0">
      <pane ySplit="4" topLeftCell="A21" activePane="bottomLeft" state="frozen"/>
      <selection activeCell="A17" sqref="A17"/>
      <selection pane="bottomLeft" activeCell="K55" sqref="K55"/>
    </sheetView>
  </sheetViews>
  <sheetFormatPr defaultRowHeight="15" x14ac:dyDescent="0.25"/>
  <cols>
    <col min="1" max="1" width="4.28515625" customWidth="1"/>
    <col min="2" max="2" width="50" customWidth="1"/>
    <col min="3" max="3" width="10.85546875" customWidth="1"/>
    <col min="4" max="4" width="13" customWidth="1"/>
    <col min="5" max="5" width="13.7109375" customWidth="1"/>
    <col min="6" max="6" width="9.42578125" customWidth="1"/>
    <col min="7" max="7" width="13.140625" customWidth="1"/>
    <col min="8" max="8" width="13.42578125" customWidth="1"/>
    <col min="9" max="10" width="12" customWidth="1"/>
    <col min="11" max="11" width="18.28515625" customWidth="1"/>
  </cols>
  <sheetData>
    <row r="1" spans="1:12" x14ac:dyDescent="0.25">
      <c r="A1" s="15"/>
      <c r="K1" s="15" t="s">
        <v>30</v>
      </c>
      <c r="L1" s="15"/>
    </row>
    <row r="2" spans="1:12" x14ac:dyDescent="0.25">
      <c r="A2" s="15"/>
      <c r="K2" s="15" t="s">
        <v>31</v>
      </c>
      <c r="L2" s="15"/>
    </row>
    <row r="3" spans="1:12" x14ac:dyDescent="0.25">
      <c r="A3" s="15"/>
      <c r="K3" s="15" t="s">
        <v>32</v>
      </c>
      <c r="L3" s="15"/>
    </row>
    <row r="4" spans="1:12" x14ac:dyDescent="0.25">
      <c r="A4" s="15"/>
      <c r="K4" s="15" t="s">
        <v>33</v>
      </c>
      <c r="L4" s="15"/>
    </row>
    <row r="5" spans="1:12" x14ac:dyDescent="0.25">
      <c r="A5" s="15"/>
      <c r="K5" s="15" t="s">
        <v>34</v>
      </c>
      <c r="L5" s="15"/>
    </row>
    <row r="6" spans="1:12" x14ac:dyDescent="0.25">
      <c r="A6" s="15"/>
      <c r="K6" s="15" t="s">
        <v>35</v>
      </c>
      <c r="L6" s="15"/>
    </row>
    <row r="7" spans="1:12" x14ac:dyDescent="0.25">
      <c r="A7" s="15"/>
      <c r="K7" s="15" t="s">
        <v>36</v>
      </c>
      <c r="L7" s="15"/>
    </row>
    <row r="8" spans="1:12" x14ac:dyDescent="0.25">
      <c r="A8" s="15"/>
      <c r="K8" s="15" t="s">
        <v>37</v>
      </c>
      <c r="L8" s="15"/>
    </row>
    <row r="9" spans="1:12" x14ac:dyDescent="0.25">
      <c r="A9" s="15"/>
      <c r="K9" s="15" t="s">
        <v>38</v>
      </c>
      <c r="L9" s="15"/>
    </row>
    <row r="10" spans="1:12" x14ac:dyDescent="0.25">
      <c r="A10" s="15"/>
      <c r="K10" s="15" t="s">
        <v>39</v>
      </c>
      <c r="L10" s="15"/>
    </row>
    <row r="11" spans="1:12" x14ac:dyDescent="0.25">
      <c r="A11" s="15"/>
      <c r="K11" s="15" t="s">
        <v>40</v>
      </c>
      <c r="L11" s="15"/>
    </row>
    <row r="12" spans="1:12" x14ac:dyDescent="0.25">
      <c r="A12" s="15"/>
      <c r="K12" s="15" t="s">
        <v>32</v>
      </c>
      <c r="L12" s="15"/>
    </row>
    <row r="13" spans="1:12" x14ac:dyDescent="0.25">
      <c r="A13" s="15"/>
      <c r="K13" s="15" t="s">
        <v>41</v>
      </c>
      <c r="L13" s="15"/>
    </row>
    <row r="14" spans="1:12" x14ac:dyDescent="0.25">
      <c r="A14" s="16"/>
    </row>
    <row r="15" spans="1:12" x14ac:dyDescent="0.25">
      <c r="A15" s="110" t="s">
        <v>42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</row>
    <row r="16" spans="1:12" x14ac:dyDescent="0.25">
      <c r="A16" s="18" t="s">
        <v>44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7" x14ac:dyDescent="0.25">
      <c r="A17" s="17" t="s">
        <v>43</v>
      </c>
    </row>
    <row r="18" spans="1:17" ht="30" customHeight="1" x14ac:dyDescent="0.25">
      <c r="A18" s="104" t="s">
        <v>16</v>
      </c>
      <c r="B18" s="104" t="s">
        <v>17</v>
      </c>
      <c r="C18" s="104" t="s">
        <v>18</v>
      </c>
      <c r="D18" s="107" t="s">
        <v>19</v>
      </c>
      <c r="E18" s="108"/>
      <c r="F18" s="108"/>
      <c r="G18" s="109"/>
      <c r="H18" s="104" t="s">
        <v>20</v>
      </c>
      <c r="I18" s="104" t="s">
        <v>21</v>
      </c>
      <c r="J18" s="111" t="s">
        <v>272</v>
      </c>
      <c r="K18" s="104" t="s">
        <v>22</v>
      </c>
    </row>
    <row r="19" spans="1:17" ht="15" customHeight="1" x14ac:dyDescent="0.25">
      <c r="A19" s="105"/>
      <c r="B19" s="105"/>
      <c r="C19" s="105"/>
      <c r="D19" s="104" t="s">
        <v>23</v>
      </c>
      <c r="E19" s="107" t="s">
        <v>24</v>
      </c>
      <c r="F19" s="108"/>
      <c r="G19" s="109"/>
      <c r="H19" s="105"/>
      <c r="I19" s="105"/>
      <c r="J19" s="112"/>
      <c r="K19" s="105"/>
    </row>
    <row r="20" spans="1:17" ht="63.75" customHeight="1" x14ac:dyDescent="0.25">
      <c r="A20" s="106"/>
      <c r="B20" s="106"/>
      <c r="C20" s="106"/>
      <c r="D20" s="106"/>
      <c r="E20" s="13" t="s">
        <v>25</v>
      </c>
      <c r="F20" s="13" t="s">
        <v>26</v>
      </c>
      <c r="G20" s="13" t="s">
        <v>27</v>
      </c>
      <c r="H20" s="106"/>
      <c r="I20" s="106"/>
      <c r="J20" s="113"/>
      <c r="K20" s="106"/>
    </row>
    <row r="21" spans="1:17" x14ac:dyDescent="0.25">
      <c r="A21" s="13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13">
        <v>8</v>
      </c>
      <c r="I21" s="13">
        <v>9</v>
      </c>
      <c r="J21" s="13"/>
      <c r="K21" s="13">
        <v>10</v>
      </c>
    </row>
    <row r="22" spans="1:17" x14ac:dyDescent="0.25">
      <c r="A22" s="13">
        <v>1</v>
      </c>
      <c r="B22" s="13" t="s">
        <v>45</v>
      </c>
      <c r="C22" s="13">
        <v>1</v>
      </c>
      <c r="D22" s="25">
        <f>E22+F22+G22</f>
        <v>26117.4</v>
      </c>
      <c r="E22" s="25">
        <v>13746</v>
      </c>
      <c r="F22" s="25">
        <v>0</v>
      </c>
      <c r="G22" s="25">
        <v>12371.4</v>
      </c>
      <c r="H22" s="25">
        <v>20893.919999999998</v>
      </c>
      <c r="I22" s="25">
        <v>18282.18</v>
      </c>
      <c r="J22" s="25">
        <v>0</v>
      </c>
      <c r="K22" s="71">
        <f>C22*(D22+H22+I22+J22)*12</f>
        <v>783522</v>
      </c>
      <c r="Q22" t="s">
        <v>29</v>
      </c>
    </row>
    <row r="23" spans="1:17" x14ac:dyDescent="0.25">
      <c r="A23" s="13">
        <v>2</v>
      </c>
      <c r="B23" s="13" t="s">
        <v>46</v>
      </c>
      <c r="C23" s="13">
        <v>1</v>
      </c>
      <c r="D23" s="25">
        <f>E23+F23+G23</f>
        <v>21994</v>
      </c>
      <c r="E23" s="25">
        <v>10997</v>
      </c>
      <c r="F23" s="25">
        <v>0</v>
      </c>
      <c r="G23" s="25">
        <v>10997</v>
      </c>
      <c r="H23" s="25">
        <v>17595.2</v>
      </c>
      <c r="I23" s="25">
        <v>15395.8</v>
      </c>
      <c r="J23" s="25">
        <v>0</v>
      </c>
      <c r="K23" s="71">
        <f t="shared" ref="K23:K44" si="0">C23*(D23+H23+I23+J23)*12</f>
        <v>659820</v>
      </c>
    </row>
    <row r="24" spans="1:17" x14ac:dyDescent="0.25">
      <c r="A24" s="13">
        <v>3</v>
      </c>
      <c r="B24" s="13" t="s">
        <v>47</v>
      </c>
      <c r="C24" s="13">
        <v>1</v>
      </c>
      <c r="D24" s="25">
        <f t="shared" ref="D24:D51" si="1">E24+F24+G24</f>
        <v>22269.599999999999</v>
      </c>
      <c r="E24" s="25">
        <v>12372</v>
      </c>
      <c r="F24" s="25">
        <v>0</v>
      </c>
      <c r="G24" s="25">
        <v>9897.6</v>
      </c>
      <c r="H24" s="25">
        <v>17815.68</v>
      </c>
      <c r="I24" s="25">
        <v>15588.72</v>
      </c>
      <c r="J24" s="25">
        <v>0</v>
      </c>
      <c r="K24" s="71">
        <f t="shared" si="0"/>
        <v>668088</v>
      </c>
    </row>
    <row r="25" spans="1:17" x14ac:dyDescent="0.25">
      <c r="A25" s="13">
        <v>4</v>
      </c>
      <c r="B25" s="13" t="s">
        <v>225</v>
      </c>
      <c r="C25" s="13">
        <v>1</v>
      </c>
      <c r="D25" s="25">
        <f t="shared" si="1"/>
        <v>13130.15</v>
      </c>
      <c r="E25" s="25">
        <v>5050</v>
      </c>
      <c r="F25" s="25">
        <v>0</v>
      </c>
      <c r="G25" s="25">
        <v>8080.15</v>
      </c>
      <c r="H25" s="25">
        <v>10504.12</v>
      </c>
      <c r="I25" s="25">
        <v>9191.1</v>
      </c>
      <c r="J25" s="25">
        <v>0</v>
      </c>
      <c r="K25" s="71">
        <f>C25*(D25+H25+I25+J25)*12+0.02</f>
        <v>393904.46000000008</v>
      </c>
    </row>
    <row r="26" spans="1:17" x14ac:dyDescent="0.25">
      <c r="A26" s="13">
        <v>5</v>
      </c>
      <c r="B26" s="13" t="s">
        <v>48</v>
      </c>
      <c r="C26" s="13">
        <v>1</v>
      </c>
      <c r="D26" s="25">
        <f t="shared" si="1"/>
        <v>13120.28</v>
      </c>
      <c r="E26" s="25">
        <v>4259</v>
      </c>
      <c r="F26" s="25">
        <v>0</v>
      </c>
      <c r="G26" s="25">
        <v>8861.2800000000007</v>
      </c>
      <c r="H26" s="25">
        <v>10496.22</v>
      </c>
      <c r="I26" s="25">
        <v>9184.19</v>
      </c>
      <c r="J26" s="25">
        <v>0</v>
      </c>
      <c r="K26" s="71">
        <f>C26*(D26+H26+I26+J26)*12-0.02</f>
        <v>393608.26</v>
      </c>
    </row>
    <row r="27" spans="1:17" x14ac:dyDescent="0.25">
      <c r="A27" s="13">
        <v>6</v>
      </c>
      <c r="B27" s="70" t="s">
        <v>210</v>
      </c>
      <c r="C27" s="70">
        <v>1</v>
      </c>
      <c r="D27" s="25">
        <f>E27+F27+G27</f>
        <v>8408.42</v>
      </c>
      <c r="E27" s="25">
        <v>4259</v>
      </c>
      <c r="F27" s="25">
        <v>0</v>
      </c>
      <c r="G27" s="26">
        <v>4149.42</v>
      </c>
      <c r="H27" s="26">
        <v>6726.75</v>
      </c>
      <c r="I27" s="26">
        <v>5885.9</v>
      </c>
      <c r="J27" s="25">
        <v>0</v>
      </c>
      <c r="K27" s="71">
        <f t="shared" si="0"/>
        <v>252252.84</v>
      </c>
    </row>
    <row r="28" spans="1:17" ht="27" customHeight="1" x14ac:dyDescent="0.25">
      <c r="A28" s="13">
        <v>7</v>
      </c>
      <c r="B28" s="14" t="s">
        <v>212</v>
      </c>
      <c r="C28" s="14">
        <v>1</v>
      </c>
      <c r="D28" s="25">
        <f t="shared" si="1"/>
        <v>11862.51</v>
      </c>
      <c r="E28" s="25">
        <v>4259</v>
      </c>
      <c r="F28" s="25">
        <v>0</v>
      </c>
      <c r="G28" s="26">
        <v>7603.51</v>
      </c>
      <c r="H28" s="26">
        <v>9354.81</v>
      </c>
      <c r="I28" s="26">
        <v>8185.46</v>
      </c>
      <c r="J28" s="25">
        <v>0</v>
      </c>
      <c r="K28" s="71">
        <f t="shared" si="0"/>
        <v>352833.36</v>
      </c>
    </row>
    <row r="29" spans="1:17" x14ac:dyDescent="0.25">
      <c r="A29" s="13">
        <v>8</v>
      </c>
      <c r="B29" s="23" t="s">
        <v>49</v>
      </c>
      <c r="C29" s="23">
        <v>1</v>
      </c>
      <c r="D29" s="27">
        <f t="shared" si="1"/>
        <v>11862.17</v>
      </c>
      <c r="E29" s="25">
        <v>4259</v>
      </c>
      <c r="F29" s="25">
        <v>340.72</v>
      </c>
      <c r="G29" s="27">
        <v>7262.45</v>
      </c>
      <c r="H29" s="27">
        <v>11862.17</v>
      </c>
      <c r="I29" s="27">
        <v>8303.52</v>
      </c>
      <c r="J29" s="25">
        <v>0</v>
      </c>
      <c r="K29" s="71">
        <f t="shared" si="0"/>
        <v>384334.32</v>
      </c>
    </row>
    <row r="30" spans="1:17" ht="24.75" customHeight="1" x14ac:dyDescent="0.25">
      <c r="A30" s="13">
        <v>9</v>
      </c>
      <c r="B30" s="29" t="s">
        <v>273</v>
      </c>
      <c r="C30" s="24">
        <v>2</v>
      </c>
      <c r="D30" s="27">
        <f t="shared" si="1"/>
        <v>9705.41</v>
      </c>
      <c r="E30" s="25">
        <v>4259</v>
      </c>
      <c r="F30" s="25">
        <v>0</v>
      </c>
      <c r="G30" s="28">
        <v>5446.41</v>
      </c>
      <c r="H30" s="28">
        <v>7764.33</v>
      </c>
      <c r="I30" s="28">
        <v>6793.79</v>
      </c>
      <c r="J30" s="25">
        <v>0</v>
      </c>
      <c r="K30" s="71">
        <f t="shared" si="0"/>
        <v>582324.72</v>
      </c>
    </row>
    <row r="31" spans="1:17" ht="16.5" customHeight="1" x14ac:dyDescent="0.25">
      <c r="A31" s="13">
        <v>10</v>
      </c>
      <c r="B31" s="30" t="s">
        <v>273</v>
      </c>
      <c r="C31" s="24">
        <v>1</v>
      </c>
      <c r="D31" s="27">
        <f t="shared" si="1"/>
        <v>11053.380000000001</v>
      </c>
      <c r="E31" s="25">
        <v>4259</v>
      </c>
      <c r="F31" s="25">
        <v>0</v>
      </c>
      <c r="G31" s="28">
        <v>6794.38</v>
      </c>
      <c r="H31" s="28">
        <v>8842.7099999999991</v>
      </c>
      <c r="I31" s="28">
        <v>7737.37</v>
      </c>
      <c r="J31" s="25">
        <v>0</v>
      </c>
      <c r="K31" s="71">
        <f t="shared" si="0"/>
        <v>331601.52</v>
      </c>
    </row>
    <row r="32" spans="1:17" ht="18" customHeight="1" x14ac:dyDescent="0.25">
      <c r="A32" s="13">
        <v>11</v>
      </c>
      <c r="B32" s="30" t="s">
        <v>50</v>
      </c>
      <c r="C32" s="24">
        <v>1</v>
      </c>
      <c r="D32" s="27">
        <f t="shared" si="1"/>
        <v>10154.73</v>
      </c>
      <c r="E32" s="25">
        <v>4259</v>
      </c>
      <c r="F32" s="25">
        <v>0</v>
      </c>
      <c r="G32" s="28">
        <v>5895.73</v>
      </c>
      <c r="H32" s="28">
        <v>10154.73</v>
      </c>
      <c r="I32" s="28">
        <v>7108.31</v>
      </c>
      <c r="J32" s="25">
        <v>0</v>
      </c>
      <c r="K32" s="71">
        <f t="shared" si="0"/>
        <v>329013.24</v>
      </c>
    </row>
    <row r="33" spans="1:11" ht="19.5" customHeight="1" x14ac:dyDescent="0.25">
      <c r="A33" s="13">
        <v>12</v>
      </c>
      <c r="B33" s="30" t="s">
        <v>50</v>
      </c>
      <c r="C33" s="24">
        <v>1</v>
      </c>
      <c r="D33" s="27">
        <f t="shared" si="1"/>
        <v>8806.76</v>
      </c>
      <c r="E33" s="25">
        <v>4259</v>
      </c>
      <c r="F33" s="25">
        <v>0</v>
      </c>
      <c r="G33" s="28">
        <v>4547.76</v>
      </c>
      <c r="H33" s="28">
        <v>7045.41</v>
      </c>
      <c r="I33" s="28">
        <v>6164.73</v>
      </c>
      <c r="J33" s="25">
        <v>0</v>
      </c>
      <c r="K33" s="71">
        <f t="shared" si="0"/>
        <v>264202.80000000005</v>
      </c>
    </row>
    <row r="34" spans="1:11" ht="15" customHeight="1" x14ac:dyDescent="0.25">
      <c r="A34" s="13">
        <v>13</v>
      </c>
      <c r="B34" s="30" t="s">
        <v>51</v>
      </c>
      <c r="C34" s="24">
        <v>1</v>
      </c>
      <c r="D34" s="27">
        <f t="shared" si="1"/>
        <v>9774.99</v>
      </c>
      <c r="E34" s="25">
        <v>4259</v>
      </c>
      <c r="F34" s="25">
        <v>490.8</v>
      </c>
      <c r="G34" s="28">
        <v>5025.1899999999996</v>
      </c>
      <c r="H34" s="28">
        <v>7836.22</v>
      </c>
      <c r="I34" s="28">
        <v>6856.69</v>
      </c>
      <c r="J34" s="25">
        <v>0</v>
      </c>
      <c r="K34" s="71">
        <f t="shared" si="0"/>
        <v>293614.8</v>
      </c>
    </row>
    <row r="35" spans="1:11" x14ac:dyDescent="0.25">
      <c r="A35" s="13">
        <v>14</v>
      </c>
      <c r="B35" s="24" t="s">
        <v>52</v>
      </c>
      <c r="C35" s="24">
        <v>1</v>
      </c>
      <c r="D35" s="27">
        <f t="shared" si="1"/>
        <v>8038.47</v>
      </c>
      <c r="E35" s="28">
        <v>3060</v>
      </c>
      <c r="F35" s="25">
        <v>0</v>
      </c>
      <c r="G35" s="28">
        <v>4978.47</v>
      </c>
      <c r="H35" s="28">
        <v>5626.93</v>
      </c>
      <c r="I35" s="28">
        <v>6430.77</v>
      </c>
      <c r="J35" s="25">
        <v>0</v>
      </c>
      <c r="K35" s="71">
        <f t="shared" si="0"/>
        <v>241154.04000000004</v>
      </c>
    </row>
    <row r="36" spans="1:11" x14ac:dyDescent="0.25">
      <c r="A36" s="13">
        <v>15</v>
      </c>
      <c r="B36" s="24" t="s">
        <v>53</v>
      </c>
      <c r="C36" s="24">
        <v>1</v>
      </c>
      <c r="D36" s="27">
        <f t="shared" si="1"/>
        <v>8038.47</v>
      </c>
      <c r="E36" s="28">
        <v>3060</v>
      </c>
      <c r="F36" s="25">
        <v>0</v>
      </c>
      <c r="G36" s="28">
        <v>4978.47</v>
      </c>
      <c r="H36" s="28">
        <v>5626.93</v>
      </c>
      <c r="I36" s="28">
        <v>6430.77</v>
      </c>
      <c r="J36" s="25">
        <v>0</v>
      </c>
      <c r="K36" s="71">
        <f t="shared" si="0"/>
        <v>241154.04000000004</v>
      </c>
    </row>
    <row r="37" spans="1:11" x14ac:dyDescent="0.25">
      <c r="A37" s="13">
        <v>16</v>
      </c>
      <c r="B37" s="24" t="s">
        <v>54</v>
      </c>
      <c r="C37" s="24">
        <v>0.5</v>
      </c>
      <c r="D37" s="27">
        <f t="shared" si="1"/>
        <v>7239.1</v>
      </c>
      <c r="E37" s="28">
        <v>3060</v>
      </c>
      <c r="F37" s="25">
        <v>0</v>
      </c>
      <c r="G37" s="28">
        <v>4179.1000000000004</v>
      </c>
      <c r="H37" s="28">
        <v>5067.3599999999997</v>
      </c>
      <c r="I37" s="28">
        <v>5791.28</v>
      </c>
      <c r="J37" s="25">
        <v>0</v>
      </c>
      <c r="K37" s="71">
        <f t="shared" si="0"/>
        <v>108586.43999999999</v>
      </c>
    </row>
    <row r="38" spans="1:11" x14ac:dyDescent="0.25">
      <c r="A38" s="13">
        <v>17</v>
      </c>
      <c r="B38" s="24" t="s">
        <v>211</v>
      </c>
      <c r="C38" s="24">
        <v>1</v>
      </c>
      <c r="D38" s="27">
        <f t="shared" si="1"/>
        <v>7239.1</v>
      </c>
      <c r="E38" s="28">
        <v>3060</v>
      </c>
      <c r="F38" s="25">
        <v>0</v>
      </c>
      <c r="G38" s="28">
        <v>4179.1000000000004</v>
      </c>
      <c r="H38" s="28">
        <v>5067.3599999999997</v>
      </c>
      <c r="I38" s="28">
        <v>5791.28</v>
      </c>
      <c r="J38" s="25">
        <v>0</v>
      </c>
      <c r="K38" s="71">
        <f t="shared" si="0"/>
        <v>217172.87999999998</v>
      </c>
    </row>
    <row r="39" spans="1:11" x14ac:dyDescent="0.25">
      <c r="A39" s="13">
        <v>18</v>
      </c>
      <c r="B39" s="24" t="s">
        <v>55</v>
      </c>
      <c r="C39" s="24">
        <v>1</v>
      </c>
      <c r="D39" s="27">
        <f t="shared" si="1"/>
        <v>9167.07</v>
      </c>
      <c r="E39" s="28">
        <v>3125</v>
      </c>
      <c r="F39" s="25">
        <v>0</v>
      </c>
      <c r="G39" s="28">
        <v>6042.07</v>
      </c>
      <c r="H39" s="28">
        <v>6416.95</v>
      </c>
      <c r="I39" s="28">
        <v>7333.66</v>
      </c>
      <c r="J39" s="25">
        <v>0</v>
      </c>
      <c r="K39" s="71">
        <f t="shared" si="0"/>
        <v>275012.16000000003</v>
      </c>
    </row>
    <row r="40" spans="1:11" x14ac:dyDescent="0.25">
      <c r="A40" s="13">
        <v>19</v>
      </c>
      <c r="B40" s="24" t="s">
        <v>55</v>
      </c>
      <c r="C40" s="24">
        <v>0.5</v>
      </c>
      <c r="D40" s="27">
        <f t="shared" si="1"/>
        <v>7235.36</v>
      </c>
      <c r="E40" s="28">
        <v>3125</v>
      </c>
      <c r="F40" s="25">
        <v>0</v>
      </c>
      <c r="G40" s="28">
        <v>4110.3599999999997</v>
      </c>
      <c r="H40" s="28">
        <v>5064.74</v>
      </c>
      <c r="I40" s="28">
        <v>5788.28</v>
      </c>
      <c r="J40" s="25">
        <v>0</v>
      </c>
      <c r="K40" s="71">
        <f t="shared" si="0"/>
        <v>108530.27999999998</v>
      </c>
    </row>
    <row r="41" spans="1:11" x14ac:dyDescent="0.25">
      <c r="A41" s="13">
        <v>20</v>
      </c>
      <c r="B41" s="24" t="s">
        <v>56</v>
      </c>
      <c r="C41" s="24">
        <v>0.5</v>
      </c>
      <c r="D41" s="27">
        <f>E41+F41+G41</f>
        <v>7235.36</v>
      </c>
      <c r="E41" s="28">
        <v>3125</v>
      </c>
      <c r="F41" s="25">
        <v>0</v>
      </c>
      <c r="G41" s="28">
        <v>4110.3599999999997</v>
      </c>
      <c r="H41" s="28">
        <v>5064.74</v>
      </c>
      <c r="I41" s="28">
        <v>5788.28</v>
      </c>
      <c r="J41" s="25">
        <v>0</v>
      </c>
      <c r="K41" s="71">
        <f t="shared" si="0"/>
        <v>108530.27999999998</v>
      </c>
    </row>
    <row r="42" spans="1:11" x14ac:dyDescent="0.25">
      <c r="A42" s="13">
        <v>21</v>
      </c>
      <c r="B42" s="24" t="s">
        <v>57</v>
      </c>
      <c r="C42" s="24">
        <v>1</v>
      </c>
      <c r="D42" s="27">
        <f t="shared" si="1"/>
        <v>10367.24</v>
      </c>
      <c r="E42" s="28">
        <v>3857</v>
      </c>
      <c r="F42" s="25">
        <v>0</v>
      </c>
      <c r="G42" s="28">
        <v>6510.24</v>
      </c>
      <c r="H42" s="28">
        <v>8293.7999999999993</v>
      </c>
      <c r="I42" s="28">
        <v>7257.07</v>
      </c>
      <c r="J42" s="25">
        <v>0</v>
      </c>
      <c r="K42" s="71">
        <f t="shared" si="0"/>
        <v>311017.32</v>
      </c>
    </row>
    <row r="43" spans="1:11" ht="15.75" customHeight="1" x14ac:dyDescent="0.25">
      <c r="A43" s="13">
        <v>22</v>
      </c>
      <c r="B43" s="30" t="s">
        <v>58</v>
      </c>
      <c r="C43" s="24">
        <v>1</v>
      </c>
      <c r="D43" s="27">
        <f t="shared" si="1"/>
        <v>7170.36</v>
      </c>
      <c r="E43" s="28">
        <v>3060</v>
      </c>
      <c r="F43" s="25">
        <v>0</v>
      </c>
      <c r="G43" s="28">
        <v>4110.3599999999997</v>
      </c>
      <c r="H43" s="28">
        <v>5788.28</v>
      </c>
      <c r="I43" s="28">
        <v>5064.74</v>
      </c>
      <c r="J43" s="25">
        <v>0</v>
      </c>
      <c r="K43" s="71">
        <f>C43*(D43+H43+I43+J43)*8</f>
        <v>144187.03999999998</v>
      </c>
    </row>
    <row r="44" spans="1:11" ht="14.25" customHeight="1" x14ac:dyDescent="0.25">
      <c r="A44" s="13">
        <v>23</v>
      </c>
      <c r="B44" s="30" t="s">
        <v>58</v>
      </c>
      <c r="C44" s="24">
        <v>0.5</v>
      </c>
      <c r="D44" s="27">
        <f t="shared" si="1"/>
        <v>7170.36</v>
      </c>
      <c r="E44" s="28">
        <v>3060</v>
      </c>
      <c r="F44" s="25">
        <v>0</v>
      </c>
      <c r="G44" s="28">
        <v>4110.3599999999997</v>
      </c>
      <c r="H44" s="28">
        <v>5788.28</v>
      </c>
      <c r="I44" s="28">
        <v>5064.74</v>
      </c>
      <c r="J44" s="25">
        <v>0</v>
      </c>
      <c r="K44" s="71">
        <f t="shared" si="0"/>
        <v>108140.27999999998</v>
      </c>
    </row>
    <row r="45" spans="1:11" x14ac:dyDescent="0.25">
      <c r="A45" s="13">
        <v>24</v>
      </c>
      <c r="B45" s="30" t="s">
        <v>59</v>
      </c>
      <c r="C45" s="24">
        <v>2</v>
      </c>
      <c r="D45" s="27">
        <f t="shared" si="1"/>
        <v>7236.31</v>
      </c>
      <c r="E45" s="28">
        <v>2394</v>
      </c>
      <c r="F45" s="25">
        <v>0</v>
      </c>
      <c r="G45" s="28">
        <v>4842.3100000000004</v>
      </c>
      <c r="H45" s="28">
        <v>5789.05</v>
      </c>
      <c r="I45" s="28">
        <v>5065.42</v>
      </c>
      <c r="J45" s="25">
        <v>8388.76</v>
      </c>
      <c r="K45" s="71">
        <f>C45*(D45+H45+I45+J45)*12-0.07</f>
        <v>635508.89</v>
      </c>
    </row>
    <row r="46" spans="1:11" x14ac:dyDescent="0.25">
      <c r="A46" s="13">
        <v>26</v>
      </c>
      <c r="B46" s="30" t="s">
        <v>60</v>
      </c>
      <c r="C46" s="24">
        <v>5</v>
      </c>
      <c r="D46" s="27">
        <f t="shared" si="1"/>
        <v>7236.3099999999995</v>
      </c>
      <c r="E46" s="28">
        <v>2394</v>
      </c>
      <c r="F46" s="25">
        <v>287.27999999999997</v>
      </c>
      <c r="G46" s="28">
        <v>4555.03</v>
      </c>
      <c r="H46" s="28">
        <v>5789.05</v>
      </c>
      <c r="I46" s="28">
        <v>5065.42</v>
      </c>
      <c r="J46" s="25">
        <v>8388.76</v>
      </c>
      <c r="K46" s="71">
        <f t="shared" ref="K46:K47" si="2">C46*(D46+H46+I46+J46)*12-0.07</f>
        <v>1588772.33</v>
      </c>
    </row>
    <row r="47" spans="1:11" ht="25.5" customHeight="1" x14ac:dyDescent="0.25">
      <c r="A47" s="13">
        <v>27</v>
      </c>
      <c r="B47" s="30" t="s">
        <v>61</v>
      </c>
      <c r="C47" s="24">
        <v>1</v>
      </c>
      <c r="D47" s="84">
        <f>E47+F47+G47</f>
        <v>7235.58</v>
      </c>
      <c r="E47" s="85">
        <v>2658</v>
      </c>
      <c r="F47" s="86">
        <v>0</v>
      </c>
      <c r="G47" s="85">
        <v>4577.58</v>
      </c>
      <c r="H47" s="85">
        <v>5788.47</v>
      </c>
      <c r="I47" s="85">
        <v>5064.91</v>
      </c>
      <c r="J47" s="25">
        <v>8388.76</v>
      </c>
      <c r="K47" s="71">
        <f t="shared" si="2"/>
        <v>317732.57</v>
      </c>
    </row>
    <row r="48" spans="1:11" x14ac:dyDescent="0.25">
      <c r="A48" s="13">
        <v>28</v>
      </c>
      <c r="B48" s="30" t="s">
        <v>62</v>
      </c>
      <c r="C48" s="24">
        <v>1</v>
      </c>
      <c r="D48" s="27">
        <f t="shared" si="1"/>
        <v>7223.23</v>
      </c>
      <c r="E48" s="85">
        <v>2658</v>
      </c>
      <c r="F48" s="25">
        <v>306.60000000000002</v>
      </c>
      <c r="G48" s="28">
        <v>4258.63</v>
      </c>
      <c r="H48" s="85">
        <v>5788.47</v>
      </c>
      <c r="I48" s="85">
        <v>5064.91</v>
      </c>
      <c r="J48" s="25">
        <v>8388.76</v>
      </c>
      <c r="K48" s="71">
        <f>C48*(D48+H48+I48+J48)*12-0.06</f>
        <v>317584.38000000006</v>
      </c>
    </row>
    <row r="49" spans="1:11" x14ac:dyDescent="0.25">
      <c r="A49" s="13">
        <v>29</v>
      </c>
      <c r="B49" s="30" t="s">
        <v>63</v>
      </c>
      <c r="C49" s="24">
        <v>1</v>
      </c>
      <c r="D49" s="27">
        <f t="shared" si="1"/>
        <v>7235.58</v>
      </c>
      <c r="E49" s="85">
        <v>2658</v>
      </c>
      <c r="F49" s="25">
        <v>0</v>
      </c>
      <c r="G49" s="28">
        <v>4577.58</v>
      </c>
      <c r="H49" s="85">
        <v>5634.04</v>
      </c>
      <c r="I49" s="85">
        <v>5064.91</v>
      </c>
      <c r="J49" s="25">
        <v>8388.76</v>
      </c>
      <c r="K49" s="71">
        <f t="shared" ref="K49" si="3">C49*(D49+H49+I49+J49)*12-0.06</f>
        <v>315879.42</v>
      </c>
    </row>
    <row r="50" spans="1:11" ht="30" x14ac:dyDescent="0.25">
      <c r="A50" s="13">
        <v>30</v>
      </c>
      <c r="B50" s="30" t="s">
        <v>64</v>
      </c>
      <c r="C50" s="24">
        <v>1</v>
      </c>
      <c r="D50" s="27">
        <f t="shared" si="1"/>
        <v>7235.58</v>
      </c>
      <c r="E50" s="85">
        <v>2658</v>
      </c>
      <c r="F50" s="25">
        <v>0</v>
      </c>
      <c r="G50" s="28">
        <v>4577.58</v>
      </c>
      <c r="H50" s="85">
        <v>5634.04</v>
      </c>
      <c r="I50" s="85">
        <v>5064.91</v>
      </c>
      <c r="J50" s="25">
        <v>8388.76</v>
      </c>
      <c r="K50" s="71">
        <f>C50*(D50+H50+I50+J50)*12-0.07</f>
        <v>315879.40999999997</v>
      </c>
    </row>
    <row r="51" spans="1:11" x14ac:dyDescent="0.25">
      <c r="A51" s="13">
        <v>31</v>
      </c>
      <c r="B51" s="30" t="s">
        <v>65</v>
      </c>
      <c r="C51" s="24">
        <v>1</v>
      </c>
      <c r="D51" s="27">
        <f t="shared" si="1"/>
        <v>7225.15</v>
      </c>
      <c r="E51" s="28">
        <v>2394</v>
      </c>
      <c r="F51" s="25">
        <v>276.12</v>
      </c>
      <c r="G51" s="28">
        <v>4555.03</v>
      </c>
      <c r="H51" s="85">
        <v>5789.05</v>
      </c>
      <c r="I51" s="85">
        <v>5065.42</v>
      </c>
      <c r="J51" s="25">
        <v>8388.75</v>
      </c>
      <c r="K51" s="71">
        <f>C51*(D51+H51+I51+J51)*12-0.07</f>
        <v>317620.37000000005</v>
      </c>
    </row>
    <row r="52" spans="1:11" x14ac:dyDescent="0.25">
      <c r="A52" s="24" t="s">
        <v>28</v>
      </c>
      <c r="B52" s="24"/>
      <c r="C52" s="24">
        <v>34</v>
      </c>
      <c r="D52" s="28" t="s">
        <v>29</v>
      </c>
      <c r="E52" s="28" t="s">
        <v>29</v>
      </c>
      <c r="F52" s="28" t="s">
        <v>29</v>
      </c>
      <c r="G52" s="28" t="s">
        <v>29</v>
      </c>
      <c r="H52" s="28" t="s">
        <v>29</v>
      </c>
      <c r="I52" s="28" t="s">
        <v>29</v>
      </c>
      <c r="J52" s="28"/>
      <c r="K52" s="28">
        <f>SUM(K22:K51)+0.49</f>
        <v>11361582.940000001</v>
      </c>
    </row>
    <row r="53" spans="1:11" x14ac:dyDescent="0.25">
      <c r="C53" t="s">
        <v>29</v>
      </c>
      <c r="D53" s="31" t="s">
        <v>29</v>
      </c>
      <c r="E53" s="31" t="s">
        <v>29</v>
      </c>
      <c r="F53" s="31" t="s">
        <v>29</v>
      </c>
      <c r="G53" s="31" t="s">
        <v>29</v>
      </c>
      <c r="H53" s="31" t="s">
        <v>29</v>
      </c>
      <c r="I53" s="31" t="s">
        <v>29</v>
      </c>
      <c r="J53" s="31"/>
      <c r="K53" t="s">
        <v>29</v>
      </c>
    </row>
    <row r="55" spans="1:11" x14ac:dyDescent="0.25">
      <c r="K55" t="s">
        <v>29</v>
      </c>
    </row>
    <row r="56" spans="1:11" x14ac:dyDescent="0.25">
      <c r="K56" t="s">
        <v>66</v>
      </c>
    </row>
    <row r="57" spans="1:11" x14ac:dyDescent="0.25">
      <c r="I57" t="s">
        <v>29</v>
      </c>
    </row>
    <row r="58" spans="1:11" x14ac:dyDescent="0.25">
      <c r="E58" t="s">
        <v>199</v>
      </c>
      <c r="H58" t="s">
        <v>200</v>
      </c>
    </row>
    <row r="60" spans="1:11" x14ac:dyDescent="0.25">
      <c r="E60" t="s">
        <v>201</v>
      </c>
      <c r="H60" t="s">
        <v>202</v>
      </c>
    </row>
  </sheetData>
  <mergeCells count="11">
    <mergeCell ref="K18:K20"/>
    <mergeCell ref="D19:D20"/>
    <mergeCell ref="E19:G19"/>
    <mergeCell ref="A15:K15"/>
    <mergeCell ref="A18:A20"/>
    <mergeCell ref="B18:B20"/>
    <mergeCell ref="C18:C20"/>
    <mergeCell ref="D18:G18"/>
    <mergeCell ref="H18:H20"/>
    <mergeCell ref="I18:I20"/>
    <mergeCell ref="J18:J20"/>
  </mergeCells>
  <pageMargins left="0.7" right="0.7" top="0.75" bottom="0.75" header="0.3" footer="0.3"/>
  <pageSetup paperSize="9" scale="7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view="pageBreakPreview" zoomScale="60" zoomScaleNormal="100" workbookViewId="0">
      <selection activeCell="D12" sqref="D12"/>
    </sheetView>
  </sheetViews>
  <sheetFormatPr defaultRowHeight="15" x14ac:dyDescent="0.25"/>
  <cols>
    <col min="2" max="2" width="47" customWidth="1"/>
    <col min="3" max="3" width="13.5703125" customWidth="1"/>
    <col min="4" max="4" width="17.42578125" customWidth="1"/>
    <col min="5" max="5" width="21.140625" customWidth="1"/>
  </cols>
  <sheetData>
    <row r="2" spans="1:7" x14ac:dyDescent="0.25">
      <c r="A2" s="17" t="s">
        <v>0</v>
      </c>
    </row>
    <row r="3" spans="1:7" ht="31.5" customHeight="1" x14ac:dyDescent="0.25">
      <c r="A3" s="152" t="s">
        <v>1</v>
      </c>
      <c r="B3" s="152"/>
      <c r="C3" s="152"/>
      <c r="D3" s="39">
        <v>407</v>
      </c>
      <c r="E3" s="39">
        <v>310</v>
      </c>
      <c r="G3" s="42"/>
    </row>
    <row r="4" spans="1:7" ht="31.5" customHeight="1" x14ac:dyDescent="0.25">
      <c r="A4" s="152" t="s">
        <v>2</v>
      </c>
      <c r="B4" s="152"/>
      <c r="C4" s="152"/>
      <c r="D4" s="39"/>
      <c r="E4" s="39"/>
      <c r="G4" s="42"/>
    </row>
    <row r="5" spans="1:7" x14ac:dyDescent="0.25">
      <c r="A5" s="17" t="s">
        <v>143</v>
      </c>
    </row>
    <row r="6" spans="1:7" ht="30" x14ac:dyDescent="0.25">
      <c r="A6" s="13" t="s">
        <v>16</v>
      </c>
      <c r="B6" s="13" t="s">
        <v>109</v>
      </c>
      <c r="C6" s="13" t="s">
        <v>144</v>
      </c>
      <c r="D6" s="13" t="s">
        <v>145</v>
      </c>
      <c r="E6" s="13" t="s">
        <v>146</v>
      </c>
    </row>
    <row r="7" spans="1:7" x14ac:dyDescent="0.25">
      <c r="A7" s="13"/>
      <c r="B7" s="13">
        <v>1</v>
      </c>
      <c r="C7" s="13">
        <v>2</v>
      </c>
      <c r="D7" s="13">
        <v>3</v>
      </c>
      <c r="E7" s="13">
        <v>4</v>
      </c>
    </row>
    <row r="8" spans="1:7" ht="44.25" customHeight="1" x14ac:dyDescent="0.25">
      <c r="A8" s="13"/>
      <c r="B8" s="13" t="s">
        <v>147</v>
      </c>
      <c r="C8" s="13" t="s">
        <v>110</v>
      </c>
      <c r="D8" s="13" t="s">
        <v>110</v>
      </c>
      <c r="E8" s="13" t="s">
        <v>110</v>
      </c>
    </row>
    <row r="9" spans="1:7" x14ac:dyDescent="0.25">
      <c r="A9" s="13"/>
      <c r="B9" s="13" t="s">
        <v>148</v>
      </c>
      <c r="C9" s="13"/>
      <c r="D9" s="13"/>
      <c r="E9" s="13"/>
    </row>
    <row r="10" spans="1:7" ht="15.75" x14ac:dyDescent="0.25">
      <c r="A10" s="13">
        <v>1</v>
      </c>
      <c r="B10" s="75" t="s">
        <v>251</v>
      </c>
      <c r="C10" s="77">
        <v>1</v>
      </c>
      <c r="D10" s="82">
        <v>4606602</v>
      </c>
      <c r="E10" s="67">
        <v>4606602</v>
      </c>
    </row>
    <row r="11" spans="1:7" ht="15.75" x14ac:dyDescent="0.25">
      <c r="A11" s="13">
        <v>2</v>
      </c>
      <c r="B11" s="76" t="s">
        <v>267</v>
      </c>
      <c r="C11" s="77" t="s">
        <v>29</v>
      </c>
      <c r="D11" s="83">
        <v>393398</v>
      </c>
      <c r="E11" s="67">
        <v>393398</v>
      </c>
    </row>
    <row r="12" spans="1:7" ht="15.75" x14ac:dyDescent="0.25">
      <c r="A12" s="13"/>
      <c r="B12" s="97"/>
      <c r="C12" s="77"/>
      <c r="D12" s="98"/>
      <c r="E12" s="67"/>
    </row>
    <row r="13" spans="1:7" x14ac:dyDescent="0.25">
      <c r="A13" s="13"/>
      <c r="B13" s="13" t="s">
        <v>28</v>
      </c>
      <c r="C13" s="13"/>
      <c r="D13" s="13" t="s">
        <v>110</v>
      </c>
      <c r="E13" s="78">
        <f>SUM(E10:E12)</f>
        <v>5000000</v>
      </c>
    </row>
    <row r="15" spans="1:7" x14ac:dyDescent="0.25">
      <c r="A15" t="s">
        <v>199</v>
      </c>
      <c r="D15" t="s">
        <v>200</v>
      </c>
    </row>
    <row r="17" spans="1:4" x14ac:dyDescent="0.25">
      <c r="A17" t="s">
        <v>201</v>
      </c>
      <c r="D17" t="s">
        <v>202</v>
      </c>
    </row>
  </sheetData>
  <mergeCells count="2">
    <mergeCell ref="A3:C3"/>
    <mergeCell ref="A4:C4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topLeftCell="A15" zoomScaleNormal="100" workbookViewId="0">
      <selection activeCell="F10" sqref="F10:F21"/>
    </sheetView>
  </sheetViews>
  <sheetFormatPr defaultRowHeight="15" x14ac:dyDescent="0.25"/>
  <cols>
    <col min="2" max="2" width="38.85546875" customWidth="1"/>
    <col min="3" max="3" width="10" customWidth="1"/>
    <col min="4" max="4" width="8.85546875" customWidth="1"/>
    <col min="5" max="5" width="13.42578125" customWidth="1"/>
    <col min="6" max="6" width="15.7109375" style="89" customWidth="1"/>
  </cols>
  <sheetData>
    <row r="2" spans="1:7" x14ac:dyDescent="0.25">
      <c r="A2" s="17" t="s">
        <v>0</v>
      </c>
    </row>
    <row r="3" spans="1:7" ht="31.5" customHeight="1" x14ac:dyDescent="0.25">
      <c r="A3" s="152" t="s">
        <v>1</v>
      </c>
      <c r="B3" s="152"/>
      <c r="C3" s="152"/>
      <c r="D3" s="39">
        <v>244</v>
      </c>
      <c r="E3" s="39">
        <v>340</v>
      </c>
      <c r="G3" s="42"/>
    </row>
    <row r="4" spans="1:7" ht="31.5" customHeight="1" x14ac:dyDescent="0.25">
      <c r="A4" s="152" t="s">
        <v>2</v>
      </c>
      <c r="B4" s="152"/>
      <c r="C4" s="152"/>
      <c r="D4" s="66" t="s">
        <v>192</v>
      </c>
      <c r="E4" s="66"/>
      <c r="G4" s="42"/>
    </row>
    <row r="5" spans="1:7" x14ac:dyDescent="0.25">
      <c r="A5" s="17" t="s">
        <v>149</v>
      </c>
    </row>
    <row r="6" spans="1:7" ht="45" x14ac:dyDescent="0.25">
      <c r="A6" s="13" t="s">
        <v>16</v>
      </c>
      <c r="B6" s="13" t="s">
        <v>109</v>
      </c>
      <c r="C6" s="13" t="s">
        <v>150</v>
      </c>
      <c r="D6" s="13" t="s">
        <v>144</v>
      </c>
      <c r="E6" s="13" t="s">
        <v>151</v>
      </c>
      <c r="F6" s="99" t="s">
        <v>152</v>
      </c>
    </row>
    <row r="7" spans="1:7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99">
        <v>6</v>
      </c>
    </row>
    <row r="8" spans="1:7" ht="27.75" customHeight="1" x14ac:dyDescent="0.25">
      <c r="A8" s="13"/>
      <c r="B8" s="13" t="s">
        <v>153</v>
      </c>
      <c r="C8" s="13" t="s">
        <v>110</v>
      </c>
      <c r="D8" s="13" t="s">
        <v>110</v>
      </c>
      <c r="E8" s="13" t="s">
        <v>110</v>
      </c>
      <c r="F8" s="99" t="s">
        <v>110</v>
      </c>
    </row>
    <row r="9" spans="1:7" ht="35.25" customHeight="1" x14ac:dyDescent="0.25">
      <c r="A9" s="13"/>
      <c r="B9" s="13" t="s">
        <v>154</v>
      </c>
      <c r="C9" s="13"/>
      <c r="D9" s="13"/>
      <c r="E9" s="25"/>
      <c r="F9" s="71">
        <f>SUM(F10:F21)</f>
        <v>748654.05999999994</v>
      </c>
    </row>
    <row r="10" spans="1:7" ht="30" x14ac:dyDescent="0.25">
      <c r="A10" s="13">
        <v>1</v>
      </c>
      <c r="B10" s="52" t="s">
        <v>190</v>
      </c>
      <c r="C10" s="13" t="s">
        <v>193</v>
      </c>
      <c r="D10" s="13">
        <v>15</v>
      </c>
      <c r="E10" s="25">
        <f>F10/D10</f>
        <v>9333.3333333333339</v>
      </c>
      <c r="F10" s="71">
        <v>140000</v>
      </c>
    </row>
    <row r="11" spans="1:7" x14ac:dyDescent="0.25">
      <c r="A11" s="13">
        <v>2</v>
      </c>
      <c r="B11" s="52" t="s">
        <v>233</v>
      </c>
      <c r="C11" s="13" t="s">
        <v>194</v>
      </c>
      <c r="D11" s="13">
        <v>0</v>
      </c>
      <c r="E11" s="25">
        <v>0</v>
      </c>
      <c r="F11" s="71">
        <v>0</v>
      </c>
    </row>
    <row r="12" spans="1:7" ht="26.25" customHeight="1" x14ac:dyDescent="0.25">
      <c r="A12" s="13">
        <v>3</v>
      </c>
      <c r="B12" s="52" t="s">
        <v>191</v>
      </c>
      <c r="C12" s="13" t="s">
        <v>193</v>
      </c>
      <c r="D12" s="13">
        <v>25</v>
      </c>
      <c r="E12" s="25">
        <f t="shared" ref="E12:E18" si="0">F12/D12</f>
        <v>7900</v>
      </c>
      <c r="F12" s="71">
        <v>197500</v>
      </c>
    </row>
    <row r="13" spans="1:7" ht="39" customHeight="1" x14ac:dyDescent="0.25">
      <c r="A13" s="13">
        <v>4</v>
      </c>
      <c r="B13" s="52" t="s">
        <v>270</v>
      </c>
      <c r="C13" s="13" t="s">
        <v>271</v>
      </c>
      <c r="D13" s="13">
        <v>10</v>
      </c>
      <c r="E13" s="25">
        <f t="shared" si="0"/>
        <v>1398.52</v>
      </c>
      <c r="F13" s="71">
        <v>13985.2</v>
      </c>
    </row>
    <row r="14" spans="1:7" ht="39.75" customHeight="1" x14ac:dyDescent="0.25">
      <c r="A14" s="13">
        <v>5</v>
      </c>
      <c r="B14" s="52" t="s">
        <v>195</v>
      </c>
      <c r="C14" s="13" t="s">
        <v>196</v>
      </c>
      <c r="D14" s="13">
        <v>200</v>
      </c>
      <c r="E14" s="25">
        <f t="shared" si="0"/>
        <v>1000</v>
      </c>
      <c r="F14" s="71">
        <v>200000</v>
      </c>
    </row>
    <row r="15" spans="1:7" ht="39.75" customHeight="1" x14ac:dyDescent="0.25">
      <c r="A15" s="13">
        <v>6</v>
      </c>
      <c r="B15" s="52" t="s">
        <v>257</v>
      </c>
      <c r="C15" s="13" t="s">
        <v>193</v>
      </c>
      <c r="D15" s="13">
        <v>10</v>
      </c>
      <c r="E15" s="25">
        <f t="shared" si="0"/>
        <v>2418.6999999999998</v>
      </c>
      <c r="F15" s="71">
        <v>24187</v>
      </c>
    </row>
    <row r="16" spans="1:7" ht="39.75" customHeight="1" x14ac:dyDescent="0.25">
      <c r="A16" s="13">
        <v>7</v>
      </c>
      <c r="B16" s="52" t="s">
        <v>258</v>
      </c>
      <c r="C16" s="13" t="s">
        <v>194</v>
      </c>
      <c r="D16" s="13">
        <v>1</v>
      </c>
      <c r="E16" s="25">
        <f t="shared" si="0"/>
        <v>34744.86</v>
      </c>
      <c r="F16" s="71">
        <v>34744.86</v>
      </c>
    </row>
    <row r="17" spans="1:6" ht="39.75" customHeight="1" x14ac:dyDescent="0.25">
      <c r="A17" s="13">
        <v>8</v>
      </c>
      <c r="B17" s="52" t="s">
        <v>259</v>
      </c>
      <c r="C17" s="13" t="s">
        <v>194</v>
      </c>
      <c r="D17" s="13">
        <v>0</v>
      </c>
      <c r="E17" s="25">
        <v>0</v>
      </c>
      <c r="F17" s="71">
        <v>0</v>
      </c>
    </row>
    <row r="18" spans="1:6" ht="39.75" customHeight="1" x14ac:dyDescent="0.25">
      <c r="A18" s="13">
        <v>9</v>
      </c>
      <c r="B18" s="52" t="s">
        <v>260</v>
      </c>
      <c r="C18" s="13" t="s">
        <v>194</v>
      </c>
      <c r="D18" s="13">
        <v>1</v>
      </c>
      <c r="E18" s="25">
        <f t="shared" si="0"/>
        <v>30237</v>
      </c>
      <c r="F18" s="71">
        <v>30237</v>
      </c>
    </row>
    <row r="19" spans="1:6" ht="39.75" customHeight="1" x14ac:dyDescent="0.25">
      <c r="A19" s="13">
        <v>10</v>
      </c>
      <c r="B19" s="52" t="s">
        <v>242</v>
      </c>
      <c r="C19" s="13" t="s">
        <v>194</v>
      </c>
      <c r="D19" s="13">
        <v>1</v>
      </c>
      <c r="E19" s="71">
        <v>7967.4</v>
      </c>
      <c r="F19" s="71">
        <v>7967.4</v>
      </c>
    </row>
    <row r="20" spans="1:6" ht="39.75" customHeight="1" x14ac:dyDescent="0.25">
      <c r="A20" s="13">
        <v>11</v>
      </c>
      <c r="B20" s="52" t="s">
        <v>253</v>
      </c>
      <c r="C20" s="13" t="s">
        <v>194</v>
      </c>
      <c r="D20" s="13">
        <v>1</v>
      </c>
      <c r="E20" s="71">
        <v>40000</v>
      </c>
      <c r="F20" s="71">
        <v>40000</v>
      </c>
    </row>
    <row r="21" spans="1:6" ht="30" x14ac:dyDescent="0.25">
      <c r="A21" s="13">
        <v>12</v>
      </c>
      <c r="B21" s="52" t="s">
        <v>244</v>
      </c>
      <c r="C21" s="13" t="s">
        <v>243</v>
      </c>
      <c r="D21" s="13">
        <v>1</v>
      </c>
      <c r="E21" s="71">
        <v>60032.6</v>
      </c>
      <c r="F21" s="71">
        <v>60032.6</v>
      </c>
    </row>
    <row r="22" spans="1:6" x14ac:dyDescent="0.25">
      <c r="A22" s="13"/>
      <c r="B22" s="13" t="s">
        <v>28</v>
      </c>
      <c r="C22" s="13" t="s">
        <v>110</v>
      </c>
      <c r="D22" s="13" t="s">
        <v>110</v>
      </c>
      <c r="E22" s="13" t="s">
        <v>110</v>
      </c>
      <c r="F22" s="96">
        <f>F9</f>
        <v>748654.05999999994</v>
      </c>
    </row>
    <row r="23" spans="1:6" x14ac:dyDescent="0.25">
      <c r="A23" s="16"/>
    </row>
    <row r="24" spans="1:6" x14ac:dyDescent="0.25">
      <c r="A24" t="s">
        <v>29</v>
      </c>
      <c r="B24" t="s">
        <v>199</v>
      </c>
      <c r="E24" t="s">
        <v>200</v>
      </c>
    </row>
    <row r="26" spans="1:6" x14ac:dyDescent="0.25">
      <c r="A26" t="s">
        <v>29</v>
      </c>
      <c r="B26" t="s">
        <v>201</v>
      </c>
      <c r="E26" t="s">
        <v>202</v>
      </c>
    </row>
  </sheetData>
  <mergeCells count="2">
    <mergeCell ref="A3:C3"/>
    <mergeCell ref="A4:C4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7"/>
  <sheetViews>
    <sheetView view="pageBreakPreview" zoomScale="60" zoomScaleNormal="100" workbookViewId="0">
      <selection activeCell="G20" sqref="G20"/>
    </sheetView>
  </sheetViews>
  <sheetFormatPr defaultRowHeight="15" x14ac:dyDescent="0.25"/>
  <cols>
    <col min="5" max="5" width="15.7109375" customWidth="1"/>
    <col min="6" max="6" width="15.5703125" customWidth="1"/>
    <col min="7" max="7" width="25.85546875" customWidth="1"/>
  </cols>
  <sheetData>
    <row r="3" spans="1:12" ht="15" customHeight="1" x14ac:dyDescent="0.25">
      <c r="A3" s="11" t="s">
        <v>157</v>
      </c>
      <c r="B3" s="11"/>
      <c r="C3" s="11"/>
      <c r="D3" s="11"/>
      <c r="E3" s="11"/>
    </row>
    <row r="4" spans="1:12" x14ac:dyDescent="0.25">
      <c r="A4" s="1"/>
      <c r="B4" s="1"/>
      <c r="C4" s="1"/>
    </row>
    <row r="5" spans="1:12" ht="27.75" customHeight="1" thickBot="1" x14ac:dyDescent="0.3">
      <c r="A5" s="128" t="s">
        <v>1</v>
      </c>
      <c r="B5" s="128"/>
      <c r="C5" s="128"/>
      <c r="D5" s="61"/>
      <c r="E5" s="61" t="s">
        <v>274</v>
      </c>
      <c r="F5" t="s">
        <v>29</v>
      </c>
      <c r="G5" s="55" t="s">
        <v>29</v>
      </c>
    </row>
    <row r="6" spans="1:12" x14ac:dyDescent="0.25">
      <c r="A6" s="2"/>
      <c r="B6" s="123"/>
      <c r="C6" s="123"/>
      <c r="F6" t="s">
        <v>29</v>
      </c>
      <c r="G6" s="55" t="s">
        <v>29</v>
      </c>
    </row>
    <row r="7" spans="1:12" ht="30.75" customHeight="1" thickBot="1" x14ac:dyDescent="0.3">
      <c r="A7" s="128" t="s">
        <v>2</v>
      </c>
      <c r="B7" s="128"/>
      <c r="C7" s="128"/>
      <c r="D7" s="180" t="s">
        <v>156</v>
      </c>
      <c r="E7" s="180"/>
    </row>
    <row r="8" spans="1:12" ht="15" customHeight="1" x14ac:dyDescent="0.25">
      <c r="A8" s="11" t="s">
        <v>158</v>
      </c>
      <c r="B8" s="11"/>
      <c r="C8" s="11"/>
      <c r="D8" s="11"/>
      <c r="E8" s="11"/>
    </row>
    <row r="9" spans="1:12" ht="15.75" thickBot="1" x14ac:dyDescent="0.3">
      <c r="A9" s="1"/>
      <c r="B9" s="1"/>
      <c r="C9" s="1"/>
      <c r="D9" s="1"/>
      <c r="E9" s="1"/>
      <c r="F9" s="1"/>
      <c r="G9" s="1"/>
    </row>
    <row r="10" spans="1:12" ht="72.75" customHeight="1" thickBot="1" x14ac:dyDescent="0.3">
      <c r="A10" s="7" t="s">
        <v>81</v>
      </c>
      <c r="B10" s="133" t="s">
        <v>5</v>
      </c>
      <c r="C10" s="177"/>
      <c r="D10" s="134"/>
      <c r="E10" s="7" t="s">
        <v>159</v>
      </c>
      <c r="F10" s="7" t="s">
        <v>160</v>
      </c>
      <c r="G10" s="7" t="s">
        <v>161</v>
      </c>
    </row>
    <row r="11" spans="1:12" ht="16.5" thickBot="1" x14ac:dyDescent="0.3">
      <c r="A11" s="7">
        <v>1</v>
      </c>
      <c r="B11" s="133">
        <v>2</v>
      </c>
      <c r="C11" s="177"/>
      <c r="D11" s="134"/>
      <c r="E11" s="7">
        <v>3</v>
      </c>
      <c r="F11" s="7">
        <v>4</v>
      </c>
      <c r="G11" s="7">
        <v>5</v>
      </c>
    </row>
    <row r="12" spans="1:12" ht="16.5" thickBot="1" x14ac:dyDescent="0.3">
      <c r="A12" s="7">
        <v>1</v>
      </c>
      <c r="B12" s="161" t="s">
        <v>162</v>
      </c>
      <c r="C12" s="179"/>
      <c r="D12" s="162"/>
      <c r="E12" s="9"/>
      <c r="F12" s="9"/>
      <c r="G12" s="9"/>
    </row>
    <row r="13" spans="1:12" ht="21" customHeight="1" x14ac:dyDescent="0.25">
      <c r="A13" s="33"/>
      <c r="B13" s="135" t="s">
        <v>163</v>
      </c>
      <c r="C13" s="176"/>
      <c r="D13" s="136"/>
      <c r="E13" s="33"/>
      <c r="F13" s="33"/>
      <c r="G13" s="62"/>
    </row>
    <row r="14" spans="1:12" ht="16.5" customHeight="1" thickBot="1" x14ac:dyDescent="0.3">
      <c r="A14" s="34"/>
      <c r="B14" s="131" t="s">
        <v>164</v>
      </c>
      <c r="C14" s="175"/>
      <c r="D14" s="132"/>
      <c r="E14" s="34">
        <v>646843.18000000005</v>
      </c>
      <c r="F14" s="34">
        <v>2.2000000000000002</v>
      </c>
      <c r="G14" s="57">
        <f>E14*F14/100</f>
        <v>14230.549960000002</v>
      </c>
      <c r="J14" t="s">
        <v>29</v>
      </c>
      <c r="K14" t="s">
        <v>29</v>
      </c>
      <c r="L14" t="s">
        <v>29</v>
      </c>
    </row>
    <row r="15" spans="1:12" ht="15" customHeight="1" x14ac:dyDescent="0.25">
      <c r="A15" s="33"/>
      <c r="B15" s="135" t="s">
        <v>165</v>
      </c>
      <c r="C15" s="176"/>
      <c r="D15" s="136"/>
      <c r="E15" s="33"/>
      <c r="F15" s="33"/>
      <c r="G15" s="59"/>
    </row>
    <row r="16" spans="1:12" ht="23.25" customHeight="1" thickBot="1" x14ac:dyDescent="0.3">
      <c r="A16" s="34"/>
      <c r="B16" s="131" t="s">
        <v>166</v>
      </c>
      <c r="C16" s="175"/>
      <c r="D16" s="132"/>
      <c r="E16" s="34"/>
      <c r="F16" s="34"/>
      <c r="G16" s="57"/>
    </row>
    <row r="17" spans="1:7" ht="20.25" customHeight="1" thickBot="1" x14ac:dyDescent="0.3">
      <c r="A17" s="9"/>
      <c r="B17" s="133" t="s">
        <v>167</v>
      </c>
      <c r="C17" s="177"/>
      <c r="D17" s="134"/>
      <c r="E17" s="9">
        <v>4614760.46</v>
      </c>
      <c r="F17" s="9">
        <v>2.2000000000000002</v>
      </c>
      <c r="G17" s="54">
        <f>E17*F17/100</f>
        <v>101524.73012000001</v>
      </c>
    </row>
    <row r="18" spans="1:7" ht="15" customHeight="1" x14ac:dyDescent="0.25">
      <c r="A18" s="33"/>
      <c r="B18" s="129" t="s">
        <v>165</v>
      </c>
      <c r="C18" s="178"/>
      <c r="D18" s="130"/>
      <c r="E18" s="33"/>
      <c r="F18" s="33"/>
      <c r="G18" s="59"/>
    </row>
    <row r="19" spans="1:7" ht="21" customHeight="1" thickBot="1" x14ac:dyDescent="0.3">
      <c r="A19" s="34"/>
      <c r="B19" s="131" t="s">
        <v>166</v>
      </c>
      <c r="C19" s="175"/>
      <c r="D19" s="132"/>
      <c r="E19" s="34"/>
      <c r="F19" s="34"/>
      <c r="G19" s="57"/>
    </row>
    <row r="20" spans="1:7" ht="16.5" thickBot="1" x14ac:dyDescent="0.3">
      <c r="A20" s="8">
        <v>2</v>
      </c>
      <c r="B20" s="146" t="s">
        <v>252</v>
      </c>
      <c r="C20" s="173"/>
      <c r="D20" s="147"/>
      <c r="E20" s="9"/>
      <c r="F20" s="9"/>
      <c r="G20" s="54">
        <v>2887.45</v>
      </c>
    </row>
    <row r="21" spans="1:7" ht="16.5" thickBot="1" x14ac:dyDescent="0.3">
      <c r="A21" s="8"/>
      <c r="B21" s="146"/>
      <c r="C21" s="173"/>
      <c r="D21" s="147"/>
      <c r="E21" s="9"/>
      <c r="F21" s="9"/>
      <c r="G21" s="54"/>
    </row>
    <row r="22" spans="1:7" ht="16.5" thickBot="1" x14ac:dyDescent="0.3">
      <c r="A22" s="9"/>
      <c r="B22" s="126" t="s">
        <v>13</v>
      </c>
      <c r="C22" s="174"/>
      <c r="D22" s="127"/>
      <c r="E22" s="9"/>
      <c r="F22" s="7" t="s">
        <v>14</v>
      </c>
      <c r="G22" s="54">
        <f>G14+G17+G20</f>
        <v>118642.73008000001</v>
      </c>
    </row>
    <row r="25" spans="1:7" x14ac:dyDescent="0.25">
      <c r="B25" t="s">
        <v>199</v>
      </c>
      <c r="E25" t="s">
        <v>200</v>
      </c>
    </row>
    <row r="27" spans="1:7" x14ac:dyDescent="0.25">
      <c r="B27" t="s">
        <v>201</v>
      </c>
      <c r="E27" t="s">
        <v>202</v>
      </c>
    </row>
  </sheetData>
  <mergeCells count="17">
    <mergeCell ref="B11:D11"/>
    <mergeCell ref="B12:D12"/>
    <mergeCell ref="A5:C5"/>
    <mergeCell ref="A7:C7"/>
    <mergeCell ref="D7:E7"/>
    <mergeCell ref="B6:C6"/>
    <mergeCell ref="B10:D10"/>
    <mergeCell ref="B20:D20"/>
    <mergeCell ref="B21:D21"/>
    <mergeCell ref="B22:D22"/>
    <mergeCell ref="B14:D14"/>
    <mergeCell ref="B13:D13"/>
    <mergeCell ref="B15:D15"/>
    <mergeCell ref="B16:D16"/>
    <mergeCell ref="B17:D17"/>
    <mergeCell ref="B18:D18"/>
    <mergeCell ref="B19:D19"/>
  </mergeCells>
  <pageMargins left="0.7" right="0.7" top="0.75" bottom="0.75" header="0.3" footer="0.3"/>
  <pageSetup paperSize="9" scale="9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60" zoomScaleNormal="100" workbookViewId="0">
      <selection activeCell="D14" sqref="D14"/>
    </sheetView>
  </sheetViews>
  <sheetFormatPr defaultRowHeight="15" x14ac:dyDescent="0.25"/>
  <cols>
    <col min="2" max="2" width="45.7109375" customWidth="1"/>
    <col min="3" max="3" width="16.5703125" customWidth="1"/>
    <col min="4" max="4" width="15.5703125" customWidth="1"/>
  </cols>
  <sheetData>
    <row r="1" spans="1:7" x14ac:dyDescent="0.25">
      <c r="A1" s="49" t="s">
        <v>108</v>
      </c>
    </row>
    <row r="2" spans="1:7" ht="21.75" customHeight="1" x14ac:dyDescent="0.25">
      <c r="A2" s="152" t="s">
        <v>1</v>
      </c>
      <c r="B2" s="152"/>
      <c r="C2" s="53">
        <v>244</v>
      </c>
      <c r="D2" s="39">
        <v>296</v>
      </c>
      <c r="E2" s="39"/>
      <c r="G2" s="42"/>
    </row>
    <row r="3" spans="1:7" ht="30.75" customHeight="1" x14ac:dyDescent="0.25">
      <c r="A3" s="152" t="s">
        <v>2</v>
      </c>
      <c r="B3" s="152"/>
      <c r="C3" s="39"/>
      <c r="D3" s="39"/>
      <c r="E3" s="39"/>
      <c r="G3" s="42"/>
    </row>
    <row r="4" spans="1:7" x14ac:dyDescent="0.25">
      <c r="A4" s="49" t="s">
        <v>108</v>
      </c>
    </row>
    <row r="5" spans="1:7" ht="25.5" x14ac:dyDescent="0.25">
      <c r="A5" s="51" t="s">
        <v>16</v>
      </c>
      <c r="B5" s="51" t="s">
        <v>109</v>
      </c>
      <c r="C5" s="51" t="s">
        <v>138</v>
      </c>
      <c r="D5" s="51" t="s">
        <v>139</v>
      </c>
    </row>
    <row r="6" spans="1:7" x14ac:dyDescent="0.25">
      <c r="A6" s="51">
        <v>1</v>
      </c>
      <c r="B6" s="51">
        <v>2</v>
      </c>
      <c r="C6" s="51">
        <v>3</v>
      </c>
      <c r="D6" s="51">
        <v>4</v>
      </c>
    </row>
    <row r="7" spans="1:7" ht="39.75" customHeight="1" x14ac:dyDescent="0.25">
      <c r="A7" s="13" t="s">
        <v>179</v>
      </c>
      <c r="B7" s="50" t="s">
        <v>219</v>
      </c>
      <c r="C7" s="72" t="s">
        <v>29</v>
      </c>
      <c r="D7" s="25" t="s">
        <v>29</v>
      </c>
    </row>
    <row r="8" spans="1:7" ht="17.25" customHeight="1" x14ac:dyDescent="0.25">
      <c r="A8" s="74" t="s">
        <v>221</v>
      </c>
      <c r="B8" s="50" t="s">
        <v>217</v>
      </c>
      <c r="C8" s="73">
        <v>5</v>
      </c>
      <c r="D8" s="25">
        <v>68200</v>
      </c>
    </row>
    <row r="9" spans="1:7" ht="17.25" customHeight="1" x14ac:dyDescent="0.25">
      <c r="A9" s="74" t="s">
        <v>71</v>
      </c>
      <c r="B9" s="50" t="s">
        <v>239</v>
      </c>
      <c r="C9" s="73">
        <v>1</v>
      </c>
      <c r="D9" s="25">
        <v>10000</v>
      </c>
    </row>
    <row r="10" spans="1:7" ht="39.75" customHeight="1" x14ac:dyDescent="0.25">
      <c r="A10" s="13" t="s">
        <v>180</v>
      </c>
      <c r="B10" s="50" t="s">
        <v>218</v>
      </c>
      <c r="C10" s="72" t="s">
        <v>110</v>
      </c>
      <c r="D10" s="25"/>
    </row>
    <row r="11" spans="1:7" ht="14.25" customHeight="1" x14ac:dyDescent="0.25">
      <c r="A11" s="13"/>
      <c r="B11" s="50" t="s">
        <v>223</v>
      </c>
      <c r="C11" s="73" t="s">
        <v>29</v>
      </c>
      <c r="D11" s="25" t="s">
        <v>29</v>
      </c>
    </row>
    <row r="12" spans="1:7" ht="14.25" customHeight="1" x14ac:dyDescent="0.25">
      <c r="A12" s="74" t="s">
        <v>220</v>
      </c>
      <c r="B12" s="52" t="s">
        <v>224</v>
      </c>
      <c r="C12" s="73">
        <v>10</v>
      </c>
      <c r="D12" s="25">
        <v>137284</v>
      </c>
    </row>
    <row r="13" spans="1:7" ht="35.25" customHeight="1" x14ac:dyDescent="0.25">
      <c r="A13" s="74" t="s">
        <v>222</v>
      </c>
      <c r="B13" s="50" t="s">
        <v>232</v>
      </c>
      <c r="C13" s="72">
        <v>5</v>
      </c>
      <c r="D13" s="25">
        <v>97421.8</v>
      </c>
    </row>
    <row r="14" spans="1:7" ht="35.25" customHeight="1" x14ac:dyDescent="0.25">
      <c r="A14" s="74" t="s">
        <v>75</v>
      </c>
      <c r="B14" s="50" t="s">
        <v>241</v>
      </c>
      <c r="C14" s="72">
        <v>7</v>
      </c>
      <c r="D14" s="25">
        <v>70000</v>
      </c>
    </row>
    <row r="15" spans="1:7" x14ac:dyDescent="0.25">
      <c r="A15" s="13"/>
      <c r="B15" s="50" t="s">
        <v>28</v>
      </c>
      <c r="C15" s="51" t="s">
        <v>110</v>
      </c>
      <c r="D15" s="25">
        <f>SUM(D7:D14)</f>
        <v>382905.8</v>
      </c>
    </row>
    <row r="17" spans="1:5" x14ac:dyDescent="0.25">
      <c r="A17" t="s">
        <v>199</v>
      </c>
      <c r="D17" t="s">
        <v>200</v>
      </c>
      <c r="E17" t="s">
        <v>29</v>
      </c>
    </row>
    <row r="19" spans="1:5" x14ac:dyDescent="0.25">
      <c r="A19" t="s">
        <v>201</v>
      </c>
      <c r="D19" t="s">
        <v>202</v>
      </c>
      <c r="E19" t="s">
        <v>29</v>
      </c>
    </row>
  </sheetData>
  <mergeCells count="2">
    <mergeCell ref="A2:B2"/>
    <mergeCell ref="A3:B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60" zoomScaleNormal="100" workbookViewId="0">
      <selection activeCell="F14" sqref="F14"/>
    </sheetView>
  </sheetViews>
  <sheetFormatPr defaultRowHeight="15" x14ac:dyDescent="0.25"/>
  <cols>
    <col min="1" max="1" width="7.28515625" customWidth="1"/>
    <col min="2" max="2" width="35.28515625" customWidth="1"/>
    <col min="3" max="3" width="46" customWidth="1"/>
    <col min="4" max="4" width="19" customWidth="1"/>
    <col min="5" max="5" width="19.85546875" customWidth="1"/>
    <col min="6" max="6" width="15.42578125" customWidth="1"/>
    <col min="7" max="7" width="20" customWidth="1"/>
    <col min="8" max="8" width="9.140625" style="42"/>
    <col min="9" max="9" width="15.28515625" customWidth="1"/>
  </cols>
  <sheetData>
    <row r="1" spans="1:9" ht="15.75" x14ac:dyDescent="0.25">
      <c r="A1" s="122" t="s">
        <v>67</v>
      </c>
      <c r="B1" s="122"/>
      <c r="C1" s="122"/>
      <c r="D1" s="122"/>
      <c r="E1" s="122"/>
      <c r="F1" s="122"/>
      <c r="G1" s="122"/>
    </row>
    <row r="2" spans="1:9" x14ac:dyDescent="0.25">
      <c r="A2" s="1"/>
      <c r="B2" s="1"/>
      <c r="C2" s="1"/>
    </row>
    <row r="3" spans="1:9" ht="21.75" customHeight="1" x14ac:dyDescent="0.25">
      <c r="B3" s="3" t="s">
        <v>1</v>
      </c>
      <c r="C3" s="38">
        <v>112</v>
      </c>
      <c r="D3" s="39"/>
      <c r="E3" s="39"/>
      <c r="F3" s="39"/>
    </row>
    <row r="4" spans="1:9" x14ac:dyDescent="0.25">
      <c r="A4" s="2"/>
      <c r="B4" s="123"/>
      <c r="C4" s="123"/>
    </row>
    <row r="5" spans="1:9" ht="30.75" customHeight="1" x14ac:dyDescent="0.25">
      <c r="B5" s="3" t="s">
        <v>2</v>
      </c>
      <c r="C5" s="60" t="s">
        <v>156</v>
      </c>
      <c r="D5" s="39"/>
      <c r="E5" s="39"/>
      <c r="F5" s="39"/>
    </row>
    <row r="6" spans="1:9" ht="15.75" x14ac:dyDescent="0.25">
      <c r="A6" s="122" t="s">
        <v>76</v>
      </c>
      <c r="B6" s="122"/>
      <c r="C6" s="122"/>
      <c r="D6" s="122"/>
      <c r="E6" s="122"/>
      <c r="F6" s="122"/>
      <c r="G6" s="122"/>
    </row>
    <row r="7" spans="1:9" x14ac:dyDescent="0.25">
      <c r="A7" s="1"/>
      <c r="B7" s="1"/>
      <c r="C7" s="1"/>
      <c r="D7" s="1"/>
      <c r="E7" s="1"/>
      <c r="F7" s="1"/>
      <c r="G7" s="1"/>
    </row>
    <row r="8" spans="1:9" ht="47.25" x14ac:dyDescent="0.25">
      <c r="A8" s="37" t="s">
        <v>16</v>
      </c>
      <c r="B8" s="115" t="s">
        <v>5</v>
      </c>
      <c r="C8" s="115"/>
      <c r="D8" s="40" t="s">
        <v>98</v>
      </c>
      <c r="E8" s="41" t="s">
        <v>99</v>
      </c>
      <c r="F8" s="37" t="s">
        <v>68</v>
      </c>
      <c r="G8" s="37" t="s">
        <v>100</v>
      </c>
    </row>
    <row r="9" spans="1:9" ht="15.75" x14ac:dyDescent="0.25">
      <c r="A9" s="37">
        <v>1</v>
      </c>
      <c r="B9" s="115">
        <v>2</v>
      </c>
      <c r="C9" s="115"/>
      <c r="D9" s="37">
        <v>3</v>
      </c>
      <c r="E9" s="37">
        <v>4</v>
      </c>
      <c r="F9" s="37">
        <v>5</v>
      </c>
      <c r="G9" s="37">
        <v>6</v>
      </c>
    </row>
    <row r="10" spans="1:9" ht="57.75" customHeight="1" x14ac:dyDescent="0.25">
      <c r="A10" s="37">
        <v>1</v>
      </c>
      <c r="B10" s="116" t="s">
        <v>77</v>
      </c>
      <c r="C10" s="116"/>
      <c r="D10" s="37" t="s">
        <v>14</v>
      </c>
      <c r="E10" s="37" t="s">
        <v>14</v>
      </c>
      <c r="F10" s="37" t="s">
        <v>14</v>
      </c>
      <c r="G10" s="35">
        <f>G12+G13+G14</f>
        <v>147320.66999999998</v>
      </c>
    </row>
    <row r="11" spans="1:9" ht="17.25" customHeight="1" x14ac:dyDescent="0.25">
      <c r="A11" s="37"/>
      <c r="B11" s="118" t="s">
        <v>101</v>
      </c>
      <c r="C11" s="119"/>
      <c r="D11" s="37"/>
      <c r="E11" s="37"/>
      <c r="F11" s="37"/>
      <c r="G11" s="35"/>
    </row>
    <row r="12" spans="1:9" ht="34.5" customHeight="1" x14ac:dyDescent="0.25">
      <c r="A12" s="37" t="s">
        <v>69</v>
      </c>
      <c r="B12" s="120" t="s">
        <v>102</v>
      </c>
      <c r="C12" s="121"/>
      <c r="D12" s="81">
        <v>170</v>
      </c>
      <c r="E12" s="35">
        <v>2</v>
      </c>
      <c r="F12" s="35">
        <v>8</v>
      </c>
      <c r="G12" s="35">
        <f>D12*E12*F12</f>
        <v>2720</v>
      </c>
    </row>
    <row r="13" spans="1:9" ht="18.75" customHeight="1" x14ac:dyDescent="0.25">
      <c r="A13" s="37" t="s">
        <v>71</v>
      </c>
      <c r="B13" s="120" t="s">
        <v>78</v>
      </c>
      <c r="C13" s="121"/>
      <c r="D13" s="81">
        <v>28150</v>
      </c>
      <c r="E13" s="35">
        <v>2</v>
      </c>
      <c r="F13" s="35">
        <v>2</v>
      </c>
      <c r="G13" s="35">
        <f>D13*E13*F13</f>
        <v>112600</v>
      </c>
      <c r="I13">
        <f>G22-G10</f>
        <v>0</v>
      </c>
    </row>
    <row r="14" spans="1:9" ht="22.5" customHeight="1" x14ac:dyDescent="0.25">
      <c r="A14" s="37" t="s">
        <v>72</v>
      </c>
      <c r="B14" s="120" t="s">
        <v>79</v>
      </c>
      <c r="C14" s="121"/>
      <c r="D14" s="81">
        <v>2000</v>
      </c>
      <c r="E14" s="35">
        <v>2</v>
      </c>
      <c r="F14" s="35">
        <v>8</v>
      </c>
      <c r="G14" s="35">
        <f>D14*E14*F14+0.67</f>
        <v>32000.67</v>
      </c>
    </row>
    <row r="15" spans="1:9" ht="15.75" x14ac:dyDescent="0.25">
      <c r="A15" s="36"/>
      <c r="B15" s="117"/>
      <c r="C15" s="117"/>
      <c r="D15" s="35"/>
      <c r="E15" s="35"/>
      <c r="F15" s="35"/>
      <c r="G15" s="35"/>
    </row>
    <row r="16" spans="1:9" ht="15.75" x14ac:dyDescent="0.25">
      <c r="A16" s="36"/>
      <c r="B16" s="117"/>
      <c r="C16" s="117"/>
      <c r="D16" s="35"/>
      <c r="E16" s="35"/>
      <c r="F16" s="35"/>
      <c r="G16" s="35"/>
    </row>
    <row r="17" spans="1:7" ht="30" customHeight="1" x14ac:dyDescent="0.25">
      <c r="A17" s="37">
        <v>2</v>
      </c>
      <c r="B17" s="116" t="s">
        <v>80</v>
      </c>
      <c r="C17" s="116"/>
      <c r="D17" s="37" t="s">
        <v>14</v>
      </c>
      <c r="E17" s="37" t="s">
        <v>14</v>
      </c>
      <c r="F17" s="37" t="s">
        <v>14</v>
      </c>
      <c r="G17" s="35"/>
    </row>
    <row r="18" spans="1:7" ht="15" customHeight="1" x14ac:dyDescent="0.25">
      <c r="A18" s="35"/>
      <c r="B18" s="118" t="s">
        <v>24</v>
      </c>
      <c r="C18" s="119"/>
      <c r="D18" s="35"/>
      <c r="E18" s="35"/>
      <c r="F18" s="35"/>
      <c r="G18" s="35"/>
    </row>
    <row r="19" spans="1:7" ht="33" customHeight="1" x14ac:dyDescent="0.25">
      <c r="A19" s="37" t="s">
        <v>73</v>
      </c>
      <c r="B19" s="115" t="s">
        <v>70</v>
      </c>
      <c r="C19" s="115"/>
      <c r="D19" s="35"/>
      <c r="E19" s="35"/>
      <c r="F19" s="35"/>
      <c r="G19" s="35">
        <v>0</v>
      </c>
    </row>
    <row r="20" spans="1:7" ht="15.75" x14ac:dyDescent="0.25">
      <c r="A20" s="37" t="s">
        <v>74</v>
      </c>
      <c r="B20" s="115" t="s">
        <v>78</v>
      </c>
      <c r="C20" s="115"/>
      <c r="D20" s="35"/>
      <c r="E20" s="35"/>
      <c r="F20" s="35"/>
      <c r="G20" s="35">
        <v>0</v>
      </c>
    </row>
    <row r="21" spans="1:7" ht="15.75" x14ac:dyDescent="0.25">
      <c r="A21" s="37" t="s">
        <v>75</v>
      </c>
      <c r="B21" s="115" t="s">
        <v>79</v>
      </c>
      <c r="C21" s="115"/>
      <c r="D21" s="35"/>
      <c r="E21" s="35"/>
      <c r="F21" s="35"/>
      <c r="G21" s="35">
        <v>0</v>
      </c>
    </row>
    <row r="22" spans="1:7" ht="15.75" x14ac:dyDescent="0.25">
      <c r="A22" s="35"/>
      <c r="B22" s="114" t="s">
        <v>13</v>
      </c>
      <c r="C22" s="114"/>
      <c r="D22" s="37" t="s">
        <v>14</v>
      </c>
      <c r="E22" s="37" t="s">
        <v>14</v>
      </c>
      <c r="F22" s="37" t="s">
        <v>14</v>
      </c>
      <c r="G22" s="35">
        <v>147320.67000000001</v>
      </c>
    </row>
    <row r="25" spans="1:7" x14ac:dyDescent="0.25">
      <c r="C25" t="s">
        <v>199</v>
      </c>
      <c r="F25" t="s">
        <v>200</v>
      </c>
    </row>
    <row r="27" spans="1:7" x14ac:dyDescent="0.25">
      <c r="C27" t="s">
        <v>201</v>
      </c>
      <c r="F27" t="s">
        <v>202</v>
      </c>
    </row>
  </sheetData>
  <mergeCells count="18">
    <mergeCell ref="A1:G1"/>
    <mergeCell ref="A6:G6"/>
    <mergeCell ref="B19:C19"/>
    <mergeCell ref="B20:C20"/>
    <mergeCell ref="B8:C8"/>
    <mergeCell ref="B18:C18"/>
    <mergeCell ref="B16:C16"/>
    <mergeCell ref="B17:C17"/>
    <mergeCell ref="B4:C4"/>
    <mergeCell ref="B22:C22"/>
    <mergeCell ref="B21:C21"/>
    <mergeCell ref="B9:C9"/>
    <mergeCell ref="B10:C10"/>
    <mergeCell ref="B15:C15"/>
    <mergeCell ref="B11:C11"/>
    <mergeCell ref="B12:C12"/>
    <mergeCell ref="B13:C13"/>
    <mergeCell ref="B14:C14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topLeftCell="A4" zoomScale="60" zoomScaleNormal="100" workbookViewId="0">
      <selection activeCell="E18" sqref="E18"/>
    </sheetView>
  </sheetViews>
  <sheetFormatPr defaultRowHeight="15" x14ac:dyDescent="0.25"/>
  <cols>
    <col min="3" max="3" width="32" customWidth="1"/>
    <col min="4" max="4" width="27.5703125" customWidth="1"/>
    <col min="5" max="5" width="21.28515625" customWidth="1"/>
  </cols>
  <sheetData>
    <row r="1" spans="1:5" ht="15" customHeight="1" x14ac:dyDescent="0.25">
      <c r="A1" s="122" t="s">
        <v>155</v>
      </c>
      <c r="B1" s="122"/>
      <c r="C1" s="122"/>
      <c r="D1" s="122"/>
    </row>
    <row r="2" spans="1:5" x14ac:dyDescent="0.25">
      <c r="A2" s="1"/>
      <c r="B2" s="1"/>
      <c r="C2" s="1"/>
    </row>
    <row r="3" spans="1:5" ht="18.75" customHeight="1" x14ac:dyDescent="0.25">
      <c r="A3" s="128" t="s">
        <v>1</v>
      </c>
      <c r="B3" s="128"/>
      <c r="C3" s="128"/>
      <c r="D3" s="39">
        <v>119</v>
      </c>
    </row>
    <row r="4" spans="1:5" ht="24" customHeight="1" x14ac:dyDescent="0.25">
      <c r="A4" s="140" t="s">
        <v>2</v>
      </c>
      <c r="B4" s="140"/>
      <c r="C4" s="140"/>
      <c r="D4" s="56" t="s">
        <v>156</v>
      </c>
    </row>
    <row r="5" spans="1:5" ht="47.25" hidden="1" customHeight="1" x14ac:dyDescent="0.25">
      <c r="A5" s="128" t="s">
        <v>2</v>
      </c>
      <c r="B5" s="128"/>
      <c r="C5" s="128"/>
    </row>
    <row r="6" spans="1:5" s="11" customFormat="1" ht="55.5" customHeight="1" x14ac:dyDescent="0.25">
      <c r="A6" s="137" t="s">
        <v>82</v>
      </c>
      <c r="B6" s="137"/>
      <c r="C6" s="137"/>
      <c r="D6" s="137"/>
      <c r="E6" s="137"/>
    </row>
    <row r="7" spans="1:5" ht="15.75" thickBot="1" x14ac:dyDescent="0.3">
      <c r="A7" s="1"/>
      <c r="B7" s="1"/>
      <c r="C7" s="1"/>
      <c r="D7" s="1"/>
      <c r="E7" s="1"/>
    </row>
    <row r="8" spans="1:5" ht="109.5" customHeight="1" x14ac:dyDescent="0.25">
      <c r="A8" s="43" t="s">
        <v>3</v>
      </c>
      <c r="B8" s="135" t="s">
        <v>83</v>
      </c>
      <c r="C8" s="136"/>
      <c r="D8" s="138" t="s">
        <v>84</v>
      </c>
      <c r="E8" s="138" t="s">
        <v>85</v>
      </c>
    </row>
    <row r="9" spans="1:5" ht="16.5" thickBot="1" x14ac:dyDescent="0.3">
      <c r="A9" s="44" t="s">
        <v>4</v>
      </c>
      <c r="B9" s="131"/>
      <c r="C9" s="132"/>
      <c r="D9" s="139"/>
      <c r="E9" s="139"/>
    </row>
    <row r="10" spans="1:5" ht="16.5" thickBot="1" x14ac:dyDescent="0.3">
      <c r="A10" s="7">
        <v>1</v>
      </c>
      <c r="B10" s="133">
        <v>2</v>
      </c>
      <c r="C10" s="134"/>
      <c r="D10" s="7">
        <v>3</v>
      </c>
      <c r="E10" s="7">
        <v>4</v>
      </c>
    </row>
    <row r="11" spans="1:5" ht="49.5" customHeight="1" thickBot="1" x14ac:dyDescent="0.3">
      <c r="A11" s="7">
        <v>1</v>
      </c>
      <c r="B11" s="124" t="s">
        <v>86</v>
      </c>
      <c r="C11" s="125"/>
      <c r="D11" s="7" t="s">
        <v>14</v>
      </c>
      <c r="E11" s="9"/>
    </row>
    <row r="12" spans="1:5" ht="15" customHeight="1" x14ac:dyDescent="0.25">
      <c r="A12" s="33"/>
      <c r="B12" s="129" t="s">
        <v>24</v>
      </c>
      <c r="C12" s="130"/>
      <c r="D12" s="33"/>
      <c r="E12" s="33"/>
    </row>
    <row r="13" spans="1:5" ht="23.25" customHeight="1" thickBot="1" x14ac:dyDescent="0.3">
      <c r="A13" s="44" t="s">
        <v>69</v>
      </c>
      <c r="B13" s="131" t="s">
        <v>87</v>
      </c>
      <c r="C13" s="132"/>
      <c r="D13" s="57">
        <v>11361582.939999999</v>
      </c>
      <c r="E13" s="57">
        <f>D13*22%</f>
        <v>2499548.2467999998</v>
      </c>
    </row>
    <row r="14" spans="1:5" ht="25.5" customHeight="1" thickBot="1" x14ac:dyDescent="0.3">
      <c r="A14" s="7" t="s">
        <v>71</v>
      </c>
      <c r="B14" s="133" t="s">
        <v>88</v>
      </c>
      <c r="C14" s="134"/>
      <c r="D14" s="57"/>
      <c r="E14" s="57"/>
    </row>
    <row r="15" spans="1:5" ht="61.5" customHeight="1" thickBot="1" x14ac:dyDescent="0.3">
      <c r="A15" s="7" t="s">
        <v>72</v>
      </c>
      <c r="B15" s="133" t="s">
        <v>89</v>
      </c>
      <c r="C15" s="134"/>
      <c r="D15" s="54"/>
      <c r="E15" s="54"/>
    </row>
    <row r="16" spans="1:5" ht="53.25" customHeight="1" thickBot="1" x14ac:dyDescent="0.3">
      <c r="A16" s="7">
        <v>2</v>
      </c>
      <c r="B16" s="124" t="s">
        <v>90</v>
      </c>
      <c r="C16" s="125"/>
      <c r="D16" s="58" t="s">
        <v>14</v>
      </c>
      <c r="E16" s="54"/>
    </row>
    <row r="17" spans="1:6" ht="15" customHeight="1" x14ac:dyDescent="0.25">
      <c r="A17" s="33"/>
      <c r="B17" s="129" t="s">
        <v>24</v>
      </c>
      <c r="C17" s="130"/>
      <c r="D17" s="59"/>
      <c r="E17" s="59"/>
    </row>
    <row r="18" spans="1:6" ht="54" customHeight="1" thickBot="1" x14ac:dyDescent="0.3">
      <c r="A18" s="44" t="s">
        <v>73</v>
      </c>
      <c r="B18" s="131" t="s">
        <v>91</v>
      </c>
      <c r="C18" s="132"/>
      <c r="D18" s="57">
        <v>11361582.939999999</v>
      </c>
      <c r="E18" s="57">
        <f>D18*2.9%</f>
        <v>329485.90525999997</v>
      </c>
    </row>
    <row r="19" spans="1:6" ht="52.5" customHeight="1" thickBot="1" x14ac:dyDescent="0.3">
      <c r="A19" s="7" t="s">
        <v>74</v>
      </c>
      <c r="B19" s="133" t="s">
        <v>92</v>
      </c>
      <c r="C19" s="134"/>
      <c r="D19" s="54"/>
      <c r="E19" s="54"/>
    </row>
    <row r="20" spans="1:6" ht="61.5" customHeight="1" thickBot="1" x14ac:dyDescent="0.3">
      <c r="A20" s="7" t="s">
        <v>75</v>
      </c>
      <c r="B20" s="133" t="s">
        <v>93</v>
      </c>
      <c r="C20" s="134"/>
      <c r="D20" s="57">
        <v>11361582.939999999</v>
      </c>
      <c r="E20" s="54">
        <f>D20*0.2%-0.01</f>
        <v>22723.155880000002</v>
      </c>
    </row>
    <row r="21" spans="1:6" ht="70.5" customHeight="1" thickBot="1" x14ac:dyDescent="0.3">
      <c r="A21" s="7" t="s">
        <v>94</v>
      </c>
      <c r="B21" s="133" t="s">
        <v>95</v>
      </c>
      <c r="C21" s="134"/>
      <c r="D21" s="54"/>
      <c r="E21" s="54"/>
    </row>
    <row r="22" spans="1:6" ht="63" customHeight="1" thickBot="1" x14ac:dyDescent="0.3">
      <c r="A22" s="7" t="s">
        <v>96</v>
      </c>
      <c r="B22" s="133" t="s">
        <v>95</v>
      </c>
      <c r="C22" s="134"/>
      <c r="D22" s="54"/>
      <c r="E22" s="54"/>
    </row>
    <row r="23" spans="1:6" ht="68.25" customHeight="1" thickBot="1" x14ac:dyDescent="0.3">
      <c r="A23" s="7">
        <v>3</v>
      </c>
      <c r="B23" s="124" t="s">
        <v>97</v>
      </c>
      <c r="C23" s="125"/>
      <c r="D23" s="57">
        <v>11361582.939999999</v>
      </c>
      <c r="E23" s="54">
        <f>D23*5.1%</f>
        <v>579440.72993999999</v>
      </c>
    </row>
    <row r="24" spans="1:6" ht="16.5" thickBot="1" x14ac:dyDescent="0.3">
      <c r="A24" s="9"/>
      <c r="B24" s="126" t="s">
        <v>13</v>
      </c>
      <c r="C24" s="127"/>
      <c r="D24" s="58" t="s">
        <v>14</v>
      </c>
      <c r="E24" s="54">
        <f>E23+E20+E18+E13+0.01</f>
        <v>3431198.0478799995</v>
      </c>
    </row>
    <row r="26" spans="1:6" x14ac:dyDescent="0.25">
      <c r="B26" t="s">
        <v>199</v>
      </c>
      <c r="E26" t="s">
        <v>200</v>
      </c>
      <c r="F26" t="s">
        <v>29</v>
      </c>
    </row>
    <row r="28" spans="1:6" x14ac:dyDescent="0.25">
      <c r="B28" t="s">
        <v>201</v>
      </c>
      <c r="E28" t="s">
        <v>202</v>
      </c>
      <c r="F28" t="s">
        <v>29</v>
      </c>
    </row>
  </sheetData>
  <mergeCells count="23">
    <mergeCell ref="A1:D1"/>
    <mergeCell ref="A4:C4"/>
    <mergeCell ref="B15:C15"/>
    <mergeCell ref="B17:C17"/>
    <mergeCell ref="B18:C18"/>
    <mergeCell ref="B10:C10"/>
    <mergeCell ref="B11:C11"/>
    <mergeCell ref="B16:C16"/>
    <mergeCell ref="D8:D9"/>
    <mergeCell ref="B23:C23"/>
    <mergeCell ref="B24:C24"/>
    <mergeCell ref="A3:C3"/>
    <mergeCell ref="A5:C5"/>
    <mergeCell ref="B12:C12"/>
    <mergeCell ref="B13:C13"/>
    <mergeCell ref="B14:C14"/>
    <mergeCell ref="B8:C9"/>
    <mergeCell ref="B22:C22"/>
    <mergeCell ref="A6:E6"/>
    <mergeCell ref="B19:C19"/>
    <mergeCell ref="B20:C20"/>
    <mergeCell ref="B21:C21"/>
    <mergeCell ref="E8:E9"/>
  </mergeCells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topLeftCell="A7" zoomScale="60" zoomScaleNormal="100" workbookViewId="0">
      <selection activeCell="AC12" sqref="AC12"/>
    </sheetView>
  </sheetViews>
  <sheetFormatPr defaultRowHeight="15" x14ac:dyDescent="0.25"/>
  <cols>
    <col min="2" max="2" width="47.28515625" customWidth="1"/>
    <col min="3" max="3" width="26.85546875" customWidth="1"/>
    <col min="4" max="4" width="21.7109375" customWidth="1"/>
    <col min="5" max="5" width="24.7109375" customWidth="1"/>
    <col min="6" max="6" width="32.28515625" customWidth="1"/>
    <col min="7" max="7" width="12" bestFit="1" customWidth="1"/>
  </cols>
  <sheetData>
    <row r="1" spans="1:8" ht="15.75" x14ac:dyDescent="0.25">
      <c r="A1" s="11" t="s">
        <v>0</v>
      </c>
      <c r="B1" s="11"/>
      <c r="C1" s="11"/>
      <c r="D1" s="11"/>
      <c r="E1" s="11"/>
      <c r="F1" s="11"/>
    </row>
    <row r="2" spans="1:8" x14ac:dyDescent="0.25">
      <c r="A2" s="1"/>
      <c r="B2" s="1"/>
      <c r="C2" s="1"/>
    </row>
    <row r="3" spans="1:8" ht="21.75" customHeight="1" x14ac:dyDescent="0.25">
      <c r="B3" s="22" t="s">
        <v>1</v>
      </c>
      <c r="C3" s="38">
        <v>221</v>
      </c>
      <c r="D3" s="39"/>
      <c r="E3" s="39"/>
      <c r="F3" s="39"/>
      <c r="H3" s="42"/>
    </row>
    <row r="4" spans="1:8" x14ac:dyDescent="0.25">
      <c r="A4" s="2"/>
      <c r="B4" s="123"/>
      <c r="C4" s="123"/>
      <c r="H4" s="42"/>
    </row>
    <row r="5" spans="1:8" ht="30.75" customHeight="1" x14ac:dyDescent="0.25">
      <c r="B5" s="22" t="s">
        <v>2</v>
      </c>
      <c r="C5" s="60" t="s">
        <v>156</v>
      </c>
      <c r="D5" s="39"/>
      <c r="E5" s="39"/>
      <c r="F5" s="39"/>
      <c r="H5" s="42"/>
    </row>
    <row r="6" spans="1:8" ht="15.75" x14ac:dyDescent="0.25">
      <c r="A6" s="122" t="s">
        <v>15</v>
      </c>
      <c r="B6" s="122"/>
      <c r="C6" s="122"/>
      <c r="D6" s="122"/>
      <c r="E6" s="122"/>
      <c r="F6" s="122"/>
    </row>
    <row r="7" spans="1:8" ht="15.75" thickBot="1" x14ac:dyDescent="0.3">
      <c r="A7" s="1"/>
      <c r="B7" s="1"/>
      <c r="C7" s="1"/>
      <c r="D7" s="1"/>
      <c r="E7" s="1"/>
      <c r="F7" s="1"/>
    </row>
    <row r="8" spans="1:8" ht="46.5" customHeight="1" x14ac:dyDescent="0.25">
      <c r="A8" s="4" t="s">
        <v>3</v>
      </c>
      <c r="B8" s="138" t="s">
        <v>5</v>
      </c>
      <c r="C8" s="138" t="s">
        <v>6</v>
      </c>
      <c r="D8" s="138" t="s">
        <v>7</v>
      </c>
      <c r="E8" s="138" t="s">
        <v>8</v>
      </c>
      <c r="F8" s="138" t="s">
        <v>9</v>
      </c>
    </row>
    <row r="9" spans="1:8" ht="16.5" thickBot="1" x14ac:dyDescent="0.3">
      <c r="A9" s="5" t="s">
        <v>4</v>
      </c>
      <c r="B9" s="139"/>
      <c r="C9" s="139"/>
      <c r="D9" s="139"/>
      <c r="E9" s="139"/>
      <c r="F9" s="139"/>
    </row>
    <row r="10" spans="1:8" ht="16.5" thickBo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8" ht="48.75" customHeight="1" thickBot="1" x14ac:dyDescent="0.3">
      <c r="A11" s="8">
        <v>1</v>
      </c>
      <c r="B11" s="8" t="s">
        <v>10</v>
      </c>
      <c r="C11" s="7">
        <v>2</v>
      </c>
      <c r="D11" s="7">
        <v>12</v>
      </c>
      <c r="E11" s="46">
        <v>800</v>
      </c>
      <c r="F11" s="46">
        <f>C11*D11*E11</f>
        <v>19200</v>
      </c>
      <c r="G11" s="32" t="s">
        <v>29</v>
      </c>
    </row>
    <row r="12" spans="1:8" ht="48.75" customHeight="1" thickBot="1" x14ac:dyDescent="0.3">
      <c r="A12" s="8"/>
      <c r="B12" s="8" t="s">
        <v>275</v>
      </c>
      <c r="C12" s="7">
        <v>2</v>
      </c>
      <c r="D12" s="7">
        <v>12</v>
      </c>
      <c r="E12" s="46">
        <v>1055</v>
      </c>
      <c r="F12" s="46">
        <f t="shared" ref="F12:F13" si="0">C12*D12*E12</f>
        <v>25320</v>
      </c>
      <c r="G12" s="32"/>
    </row>
    <row r="13" spans="1:8" ht="61.5" customHeight="1" thickBot="1" x14ac:dyDescent="0.3">
      <c r="A13" s="8">
        <v>2</v>
      </c>
      <c r="B13" s="8" t="s">
        <v>11</v>
      </c>
      <c r="C13" s="7">
        <v>2</v>
      </c>
      <c r="D13" s="7">
        <v>12</v>
      </c>
      <c r="E13" s="45">
        <v>20</v>
      </c>
      <c r="F13" s="46">
        <f t="shared" si="0"/>
        <v>480</v>
      </c>
    </row>
    <row r="14" spans="1:8" ht="36" customHeight="1" thickBot="1" x14ac:dyDescent="0.3">
      <c r="A14" s="8">
        <v>3</v>
      </c>
      <c r="B14" s="8" t="s">
        <v>12</v>
      </c>
      <c r="C14" s="6">
        <v>1</v>
      </c>
      <c r="D14" s="6">
        <v>12</v>
      </c>
      <c r="E14" s="45">
        <v>8000</v>
      </c>
      <c r="F14" s="46">
        <f>C14*D14*E14</f>
        <v>96000</v>
      </c>
    </row>
    <row r="15" spans="1:8" ht="16.5" thickBot="1" x14ac:dyDescent="0.3">
      <c r="A15" s="8">
        <v>5</v>
      </c>
      <c r="B15" s="9" t="s">
        <v>240</v>
      </c>
      <c r="C15" s="6" t="s">
        <v>29</v>
      </c>
      <c r="D15" s="6">
        <v>80</v>
      </c>
      <c r="E15" s="6">
        <v>25</v>
      </c>
      <c r="F15" s="45">
        <v>2000</v>
      </c>
    </row>
    <row r="16" spans="1:8" ht="16.5" thickBot="1" x14ac:dyDescent="0.3">
      <c r="A16" s="8"/>
      <c r="B16" s="9"/>
      <c r="C16" s="6"/>
      <c r="D16" s="6"/>
      <c r="E16" s="6"/>
      <c r="F16" s="45"/>
    </row>
    <row r="17" spans="1:6" ht="16.5" thickBot="1" x14ac:dyDescent="0.3">
      <c r="A17" s="9"/>
      <c r="B17" s="10" t="s">
        <v>13</v>
      </c>
      <c r="C17" s="7" t="s">
        <v>14</v>
      </c>
      <c r="D17" s="7" t="s">
        <v>14</v>
      </c>
      <c r="E17" s="7" t="s">
        <v>14</v>
      </c>
      <c r="F17" s="47">
        <f>F14+F13+F11+F15+F12</f>
        <v>143000</v>
      </c>
    </row>
    <row r="20" spans="1:6" x14ac:dyDescent="0.25">
      <c r="B20" t="s">
        <v>199</v>
      </c>
      <c r="E20" t="s">
        <v>200</v>
      </c>
    </row>
    <row r="22" spans="1:6" x14ac:dyDescent="0.25">
      <c r="B22" t="s">
        <v>201</v>
      </c>
      <c r="E22" t="s">
        <v>202</v>
      </c>
    </row>
  </sheetData>
  <mergeCells count="7">
    <mergeCell ref="E8:E9"/>
    <mergeCell ref="F8:F9"/>
    <mergeCell ref="A6:F6"/>
    <mergeCell ref="B4:C4"/>
    <mergeCell ref="B8:B9"/>
    <mergeCell ref="C8:C9"/>
    <mergeCell ref="D8:D9"/>
  </mergeCells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A6" sqref="A6:E13"/>
    </sheetView>
  </sheetViews>
  <sheetFormatPr defaultRowHeight="15" x14ac:dyDescent="0.25"/>
  <cols>
    <col min="2" max="2" width="41" customWidth="1"/>
    <col min="3" max="3" width="10.42578125" customWidth="1"/>
    <col min="4" max="4" width="17.28515625" customWidth="1"/>
    <col min="5" max="5" width="14.140625" customWidth="1"/>
  </cols>
  <sheetData>
    <row r="1" spans="1:8" ht="21.75" customHeight="1" x14ac:dyDescent="0.25">
      <c r="B1" s="22" t="s">
        <v>1</v>
      </c>
      <c r="C1" s="38">
        <v>222</v>
      </c>
      <c r="D1" s="39"/>
      <c r="E1" s="39"/>
      <c r="F1" s="39"/>
      <c r="H1" s="42"/>
    </row>
    <row r="2" spans="1:8" x14ac:dyDescent="0.25">
      <c r="A2" s="2"/>
      <c r="B2" s="123"/>
      <c r="C2" s="123"/>
      <c r="H2" s="42"/>
    </row>
    <row r="3" spans="1:8" ht="30.75" customHeight="1" x14ac:dyDescent="0.25">
      <c r="B3" s="22" t="s">
        <v>2</v>
      </c>
      <c r="C3" s="141" t="s">
        <v>156</v>
      </c>
      <c r="D3" s="141"/>
      <c r="E3" s="39"/>
      <c r="F3" s="39"/>
      <c r="H3" s="42"/>
    </row>
    <row r="4" spans="1:8" ht="15.75" x14ac:dyDescent="0.25">
      <c r="A4" s="21"/>
      <c r="B4" s="21" t="s">
        <v>103</v>
      </c>
    </row>
    <row r="5" spans="1:8" ht="15.75" thickBot="1" x14ac:dyDescent="0.3">
      <c r="A5" s="1"/>
      <c r="B5" s="1"/>
      <c r="C5" s="1"/>
      <c r="D5" s="1"/>
      <c r="E5" s="1"/>
    </row>
    <row r="6" spans="1:8" ht="62.25" customHeight="1" x14ac:dyDescent="0.25">
      <c r="A6" s="19" t="s">
        <v>3</v>
      </c>
      <c r="B6" s="138" t="s">
        <v>5</v>
      </c>
      <c r="C6" s="138" t="s">
        <v>104</v>
      </c>
      <c r="D6" s="138" t="s">
        <v>105</v>
      </c>
      <c r="E6" s="138" t="s">
        <v>106</v>
      </c>
    </row>
    <row r="7" spans="1:8" ht="16.5" thickBot="1" x14ac:dyDescent="0.3">
      <c r="A7" s="20" t="s">
        <v>4</v>
      </c>
      <c r="B7" s="139"/>
      <c r="C7" s="139"/>
      <c r="D7" s="139"/>
      <c r="E7" s="139"/>
    </row>
    <row r="8" spans="1:8" ht="16.5" thickBot="1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</row>
    <row r="9" spans="1:8" ht="37.5" customHeight="1" thickBot="1" x14ac:dyDescent="0.3">
      <c r="A9" s="6">
        <v>1</v>
      </c>
      <c r="B9" s="8" t="s">
        <v>107</v>
      </c>
      <c r="C9" s="9">
        <v>10</v>
      </c>
      <c r="D9" s="9">
        <v>5000</v>
      </c>
      <c r="E9" s="9">
        <f>D9*C9</f>
        <v>50000</v>
      </c>
    </row>
    <row r="10" spans="1:8" ht="30.75" thickBot="1" x14ac:dyDescent="0.3">
      <c r="A10" s="7">
        <v>3</v>
      </c>
      <c r="B10" s="9" t="s">
        <v>213</v>
      </c>
      <c r="C10" s="9">
        <v>16</v>
      </c>
      <c r="D10" s="9">
        <v>8525</v>
      </c>
      <c r="E10" s="9">
        <f t="shared" ref="E10:E12" si="0">D10*C10</f>
        <v>136400</v>
      </c>
    </row>
    <row r="11" spans="1:8" ht="30.75" thickBot="1" x14ac:dyDescent="0.3">
      <c r="A11" s="8">
        <v>4</v>
      </c>
      <c r="B11" s="9" t="s">
        <v>123</v>
      </c>
      <c r="C11" s="9">
        <v>30</v>
      </c>
      <c r="D11" s="9">
        <v>5000</v>
      </c>
      <c r="E11" s="9">
        <f t="shared" si="0"/>
        <v>150000</v>
      </c>
    </row>
    <row r="12" spans="1:8" ht="30.75" thickBot="1" x14ac:dyDescent="0.3">
      <c r="A12" s="8">
        <v>5</v>
      </c>
      <c r="B12" s="9" t="s">
        <v>238</v>
      </c>
      <c r="C12" s="9">
        <v>14</v>
      </c>
      <c r="D12" s="9">
        <v>5000</v>
      </c>
      <c r="E12" s="9">
        <f t="shared" si="0"/>
        <v>70000</v>
      </c>
    </row>
    <row r="13" spans="1:8" ht="16.5" thickBot="1" x14ac:dyDescent="0.3">
      <c r="A13" s="9"/>
      <c r="B13" s="10" t="s">
        <v>13</v>
      </c>
      <c r="C13" s="9"/>
      <c r="D13" s="9"/>
      <c r="E13" s="9">
        <f>E11+E9+E10+E12</f>
        <v>406400</v>
      </c>
    </row>
    <row r="15" spans="1:8" x14ac:dyDescent="0.25">
      <c r="B15" t="s">
        <v>199</v>
      </c>
      <c r="E15" t="s">
        <v>200</v>
      </c>
    </row>
    <row r="17" spans="2:5" x14ac:dyDescent="0.25">
      <c r="B17" t="s">
        <v>201</v>
      </c>
      <c r="E17" t="s">
        <v>202</v>
      </c>
    </row>
  </sheetData>
  <mergeCells count="6">
    <mergeCell ref="B6:B7"/>
    <mergeCell ref="C6:C7"/>
    <mergeCell ref="D6:D7"/>
    <mergeCell ref="E6:E7"/>
    <mergeCell ref="B2:C2"/>
    <mergeCell ref="C3:D3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22" zoomScaleNormal="100" workbookViewId="0">
      <selection activeCell="G38" sqref="G38"/>
    </sheetView>
  </sheetViews>
  <sheetFormatPr defaultRowHeight="15" x14ac:dyDescent="0.25"/>
  <cols>
    <col min="3" max="3" width="18.7109375" customWidth="1"/>
    <col min="4" max="4" width="16.5703125" customWidth="1"/>
    <col min="5" max="5" width="23.28515625" customWidth="1"/>
    <col min="6" max="6" width="17.5703125" customWidth="1"/>
    <col min="7" max="7" width="16.7109375" customWidth="1"/>
  </cols>
  <sheetData>
    <row r="1" spans="1:8" ht="15.75" x14ac:dyDescent="0.25">
      <c r="A1" s="21" t="s">
        <v>121</v>
      </c>
    </row>
    <row r="2" spans="1:8" x14ac:dyDescent="0.25">
      <c r="A2" s="1"/>
      <c r="B2" s="1"/>
      <c r="C2" s="1"/>
    </row>
    <row r="3" spans="1:8" ht="21.75" customHeight="1" x14ac:dyDescent="0.25">
      <c r="B3" s="128" t="s">
        <v>1</v>
      </c>
      <c r="C3" s="128"/>
      <c r="D3" s="39">
        <v>244</v>
      </c>
      <c r="E3" s="39">
        <v>223</v>
      </c>
      <c r="F3" s="39"/>
      <c r="H3" s="42"/>
    </row>
    <row r="4" spans="1:8" x14ac:dyDescent="0.25">
      <c r="A4" s="2"/>
      <c r="B4" s="123"/>
      <c r="C4" s="123"/>
      <c r="H4" s="42"/>
    </row>
    <row r="5" spans="1:8" ht="30.75" customHeight="1" x14ac:dyDescent="0.25">
      <c r="B5" s="128" t="s">
        <v>2</v>
      </c>
      <c r="C5" s="128"/>
      <c r="D5" s="39" t="s">
        <v>156</v>
      </c>
      <c r="E5" s="39"/>
      <c r="F5" s="39"/>
      <c r="H5" s="42"/>
    </row>
    <row r="6" spans="1:8" ht="15.75" x14ac:dyDescent="0.25">
      <c r="A6" s="21" t="s">
        <v>122</v>
      </c>
    </row>
    <row r="7" spans="1:8" ht="15.75" thickBot="1" x14ac:dyDescent="0.3">
      <c r="A7" s="1"/>
      <c r="B7" s="1"/>
      <c r="C7" s="1"/>
      <c r="D7" s="1"/>
      <c r="E7" s="1"/>
      <c r="F7" s="1"/>
      <c r="G7" s="1"/>
    </row>
    <row r="8" spans="1:8" ht="62.25" customHeight="1" x14ac:dyDescent="0.25">
      <c r="A8" s="19" t="s">
        <v>3</v>
      </c>
      <c r="B8" s="135" t="s">
        <v>111</v>
      </c>
      <c r="C8" s="136"/>
      <c r="D8" s="138" t="s">
        <v>112</v>
      </c>
      <c r="E8" s="138" t="s">
        <v>113</v>
      </c>
      <c r="F8" s="138" t="s">
        <v>114</v>
      </c>
      <c r="G8" s="138" t="s">
        <v>115</v>
      </c>
    </row>
    <row r="9" spans="1:8" ht="16.5" thickBot="1" x14ac:dyDescent="0.3">
      <c r="A9" s="20" t="s">
        <v>4</v>
      </c>
      <c r="B9" s="131"/>
      <c r="C9" s="132"/>
      <c r="D9" s="139"/>
      <c r="E9" s="139"/>
      <c r="F9" s="139"/>
      <c r="G9" s="139"/>
    </row>
    <row r="10" spans="1:8" ht="16.5" thickBot="1" x14ac:dyDescent="0.3">
      <c r="A10" s="7">
        <v>1</v>
      </c>
      <c r="B10" s="133">
        <v>2</v>
      </c>
      <c r="C10" s="134"/>
      <c r="D10" s="7">
        <v>4</v>
      </c>
      <c r="E10" s="7">
        <v>5</v>
      </c>
      <c r="F10" s="7">
        <v>6</v>
      </c>
      <c r="G10" s="7">
        <v>6</v>
      </c>
    </row>
    <row r="11" spans="1:8" ht="31.5" customHeight="1" thickBot="1" x14ac:dyDescent="0.3">
      <c r="A11" s="9"/>
      <c r="B11" s="124" t="s">
        <v>116</v>
      </c>
      <c r="C11" s="125"/>
      <c r="D11" s="9">
        <v>374475.33</v>
      </c>
      <c r="E11" s="9"/>
      <c r="F11" s="9"/>
      <c r="G11" s="87">
        <f>G13+G14+G15+G16+G17</f>
        <v>1591506.85</v>
      </c>
    </row>
    <row r="12" spans="1:8" ht="37.5" customHeight="1" thickBot="1" x14ac:dyDescent="0.3">
      <c r="A12" s="9"/>
      <c r="B12" s="133" t="s">
        <v>117</v>
      </c>
      <c r="C12" s="134"/>
      <c r="D12" s="9"/>
      <c r="E12" s="9"/>
      <c r="F12" s="9"/>
      <c r="G12" s="54"/>
    </row>
    <row r="13" spans="1:8" ht="30.75" customHeight="1" thickBot="1" x14ac:dyDescent="0.3">
      <c r="A13" s="9"/>
      <c r="B13" s="148" t="s">
        <v>227</v>
      </c>
      <c r="C13" s="149"/>
      <c r="D13" s="54">
        <f>G13/E13</f>
        <v>325185.53927561379</v>
      </c>
      <c r="E13" s="63">
        <v>3.8103262</v>
      </c>
      <c r="F13" s="9"/>
      <c r="G13" s="54">
        <f>1591506.85-G14-G15-G16-G17</f>
        <v>1239062.9801630003</v>
      </c>
    </row>
    <row r="14" spans="1:8" ht="30" customHeight="1" thickBot="1" x14ac:dyDescent="0.3">
      <c r="A14" s="9"/>
      <c r="B14" s="148" t="s">
        <v>226</v>
      </c>
      <c r="C14" s="149"/>
      <c r="D14" s="9">
        <v>6575</v>
      </c>
      <c r="E14" s="63">
        <v>3.8637000000000001</v>
      </c>
      <c r="F14" s="9"/>
      <c r="G14" s="54">
        <f>(E14*D14)</f>
        <v>25403.827499999999</v>
      </c>
    </row>
    <row r="15" spans="1:8" ht="16.5" thickBot="1" x14ac:dyDescent="0.3">
      <c r="A15" s="8"/>
      <c r="B15" s="150" t="s">
        <v>197</v>
      </c>
      <c r="C15" s="151"/>
      <c r="D15" s="9">
        <v>44635</v>
      </c>
      <c r="E15" s="63">
        <v>3.8103262</v>
      </c>
      <c r="F15" s="9"/>
      <c r="G15" s="54">
        <f>E15*D15</f>
        <v>170073.90993699999</v>
      </c>
    </row>
    <row r="16" spans="1:8" ht="16.5" thickBot="1" x14ac:dyDescent="0.3">
      <c r="A16" s="8"/>
      <c r="B16" s="144" t="s">
        <v>198</v>
      </c>
      <c r="C16" s="145"/>
      <c r="D16" s="9">
        <v>0</v>
      </c>
      <c r="E16" s="63">
        <v>3.8626999999999998</v>
      </c>
      <c r="F16" s="9"/>
      <c r="G16" s="54">
        <v>0</v>
      </c>
    </row>
    <row r="17" spans="1:7" ht="33.75" customHeight="1" thickBot="1" x14ac:dyDescent="0.3">
      <c r="A17" s="8"/>
      <c r="B17" s="146" t="s">
        <v>209</v>
      </c>
      <c r="C17" s="147"/>
      <c r="D17" s="9">
        <v>41195</v>
      </c>
      <c r="E17" s="63">
        <v>3.8103199999999999</v>
      </c>
      <c r="F17" s="9"/>
      <c r="G17" s="54">
        <f>E17*D17</f>
        <v>156966.1324</v>
      </c>
    </row>
    <row r="18" spans="1:7" ht="16.5" thickBot="1" x14ac:dyDescent="0.3">
      <c r="A18" s="9"/>
      <c r="B18" s="124" t="s">
        <v>118</v>
      </c>
      <c r="C18" s="125"/>
      <c r="D18" s="54">
        <f>D20+D21</f>
        <v>378.60392606334926</v>
      </c>
      <c r="E18" s="9"/>
      <c r="F18" s="9"/>
      <c r="G18" s="87">
        <f>(G20+G21)</f>
        <v>3508056.9</v>
      </c>
    </row>
    <row r="19" spans="1:7" ht="15.75" customHeight="1" thickBot="1" x14ac:dyDescent="0.3">
      <c r="A19" s="9"/>
      <c r="B19" s="133" t="s">
        <v>117</v>
      </c>
      <c r="C19" s="134"/>
      <c r="D19" s="9"/>
      <c r="E19" s="9"/>
      <c r="F19" s="9"/>
      <c r="G19" s="54"/>
    </row>
    <row r="20" spans="1:7" ht="16.5" thickBot="1" x14ac:dyDescent="0.3">
      <c r="A20" s="8"/>
      <c r="B20" s="146" t="s">
        <v>203</v>
      </c>
      <c r="C20" s="147"/>
      <c r="D20" s="54">
        <f>G20/E20</f>
        <v>378.60392606334926</v>
      </c>
      <c r="E20" s="9">
        <v>9265.77</v>
      </c>
      <c r="F20" s="9"/>
      <c r="G20" s="54">
        <v>3508056.9</v>
      </c>
    </row>
    <row r="21" spans="1:7" ht="16.5" thickBot="1" x14ac:dyDescent="0.3">
      <c r="A21" s="8"/>
      <c r="B21" s="146" t="s">
        <v>204</v>
      </c>
      <c r="C21" s="147"/>
      <c r="D21" s="9">
        <v>0</v>
      </c>
      <c r="E21" s="9">
        <v>9265.77</v>
      </c>
      <c r="F21" s="9"/>
      <c r="G21" s="54">
        <v>0</v>
      </c>
    </row>
    <row r="22" spans="1:7" ht="36" customHeight="1" thickBot="1" x14ac:dyDescent="0.3">
      <c r="A22" s="9"/>
      <c r="B22" s="124" t="s">
        <v>119</v>
      </c>
      <c r="C22" s="125"/>
      <c r="D22" s="9">
        <v>5.0199999999999996</v>
      </c>
      <c r="E22" s="9"/>
      <c r="F22" s="9"/>
      <c r="G22" s="87">
        <f>G24</f>
        <v>221.82</v>
      </c>
    </row>
    <row r="23" spans="1:7" ht="15.75" customHeight="1" thickBot="1" x14ac:dyDescent="0.3">
      <c r="A23" s="9"/>
      <c r="B23" s="133" t="s">
        <v>117</v>
      </c>
      <c r="C23" s="134"/>
      <c r="D23" s="9"/>
      <c r="E23" s="9"/>
      <c r="F23" s="9"/>
      <c r="G23" s="54"/>
    </row>
    <row r="24" spans="1:7" ht="16.5" thickBot="1" x14ac:dyDescent="0.3">
      <c r="A24" s="8"/>
      <c r="B24" s="146" t="s">
        <v>198</v>
      </c>
      <c r="C24" s="147"/>
      <c r="D24" s="54">
        <f>G24/E24</f>
        <v>0.36801937817300989</v>
      </c>
      <c r="E24" s="9">
        <v>602.74</v>
      </c>
      <c r="F24" s="9"/>
      <c r="G24" s="54">
        <v>221.82</v>
      </c>
    </row>
    <row r="25" spans="1:7" ht="16.5" thickBot="1" x14ac:dyDescent="0.3">
      <c r="A25" s="8"/>
      <c r="B25" s="146"/>
      <c r="C25" s="147"/>
      <c r="D25" s="9"/>
      <c r="E25" s="9"/>
      <c r="F25" s="9"/>
      <c r="G25" s="54"/>
    </row>
    <row r="26" spans="1:7" ht="36" customHeight="1" thickBot="1" x14ac:dyDescent="0.3">
      <c r="A26" s="9"/>
      <c r="B26" s="124" t="s">
        <v>205</v>
      </c>
      <c r="C26" s="125"/>
      <c r="D26" s="9">
        <v>1734.61</v>
      </c>
      <c r="E26" s="9"/>
      <c r="F26" s="9"/>
      <c r="G26" s="87">
        <f>G28+G29+G30+G31</f>
        <v>203725.32</v>
      </c>
    </row>
    <row r="27" spans="1:7" ht="15.75" customHeight="1" thickBot="1" x14ac:dyDescent="0.3">
      <c r="A27" s="9"/>
      <c r="B27" s="133" t="s">
        <v>117</v>
      </c>
      <c r="C27" s="134"/>
      <c r="D27" s="9"/>
      <c r="E27" s="9"/>
      <c r="F27" s="9"/>
      <c r="G27" s="54"/>
    </row>
    <row r="28" spans="1:7" ht="16.5" thickBot="1" x14ac:dyDescent="0.3">
      <c r="A28" s="8"/>
      <c r="B28" s="146" t="s">
        <v>175</v>
      </c>
      <c r="C28" s="147"/>
      <c r="D28" s="54">
        <f>G28/E28</f>
        <v>1671.8353043330212</v>
      </c>
      <c r="E28" s="9">
        <v>117.47</v>
      </c>
      <c r="F28" s="9"/>
      <c r="G28" s="54">
        <f>203725.32-G29-G30-G31</f>
        <v>196390.4932</v>
      </c>
    </row>
    <row r="29" spans="1:7" ht="16.5" thickBot="1" x14ac:dyDescent="0.3">
      <c r="A29" s="8"/>
      <c r="B29" s="142" t="s">
        <v>204</v>
      </c>
      <c r="C29" s="143"/>
      <c r="D29" s="9">
        <v>48</v>
      </c>
      <c r="E29" s="9">
        <v>117.47</v>
      </c>
      <c r="F29" s="9"/>
      <c r="G29" s="54">
        <f t="shared" ref="G29:G31" si="0">D29*E29</f>
        <v>5638.5599999999995</v>
      </c>
    </row>
    <row r="30" spans="1:7" ht="16.5" thickBot="1" x14ac:dyDescent="0.3">
      <c r="A30" s="8"/>
      <c r="B30" s="144" t="s">
        <v>206</v>
      </c>
      <c r="C30" s="145"/>
      <c r="D30" s="9">
        <v>4.4400000000000004</v>
      </c>
      <c r="E30" s="9">
        <v>117.47</v>
      </c>
      <c r="F30" s="9"/>
      <c r="G30" s="54">
        <f t="shared" si="0"/>
        <v>521.56680000000006</v>
      </c>
    </row>
    <row r="31" spans="1:7" ht="16.5" thickBot="1" x14ac:dyDescent="0.3">
      <c r="A31" s="8"/>
      <c r="B31" s="146" t="s">
        <v>207</v>
      </c>
      <c r="C31" s="147"/>
      <c r="D31" s="9">
        <v>10</v>
      </c>
      <c r="E31" s="9">
        <v>117.47</v>
      </c>
      <c r="F31" s="9"/>
      <c r="G31" s="54">
        <f t="shared" si="0"/>
        <v>1174.7</v>
      </c>
    </row>
    <row r="32" spans="1:7" ht="31.5" customHeight="1" thickBot="1" x14ac:dyDescent="0.3">
      <c r="A32" s="9"/>
      <c r="B32" s="124" t="s">
        <v>120</v>
      </c>
      <c r="C32" s="125"/>
      <c r="D32" s="9">
        <f>D34+D35+D36</f>
        <v>1729.2303419212722</v>
      </c>
      <c r="E32" s="9"/>
      <c r="F32" s="9"/>
      <c r="G32" s="87">
        <f>G34+G35+G36</f>
        <v>180548.94</v>
      </c>
    </row>
    <row r="33" spans="1:7" ht="15.75" customHeight="1" thickBot="1" x14ac:dyDescent="0.3">
      <c r="A33" s="9"/>
      <c r="B33" s="133" t="s">
        <v>117</v>
      </c>
      <c r="C33" s="134"/>
      <c r="D33" s="9"/>
      <c r="E33" s="9"/>
      <c r="F33" s="9"/>
      <c r="G33" s="54"/>
    </row>
    <row r="34" spans="1:7" ht="16.5" thickBot="1" x14ac:dyDescent="0.3">
      <c r="A34" s="8"/>
      <c r="B34" s="146" t="s">
        <v>175</v>
      </c>
      <c r="C34" s="147"/>
      <c r="D34" s="54">
        <f>G34/E34</f>
        <v>1676.7903419212721</v>
      </c>
      <c r="E34" s="9">
        <v>104.41</v>
      </c>
      <c r="F34" s="9"/>
      <c r="G34" s="54">
        <f>180548.94-G35-G36</f>
        <v>175073.6796</v>
      </c>
    </row>
    <row r="35" spans="1:7" ht="16.5" thickBot="1" x14ac:dyDescent="0.3">
      <c r="A35" s="8"/>
      <c r="B35" s="146" t="s">
        <v>204</v>
      </c>
      <c r="C35" s="147"/>
      <c r="D35" s="9">
        <v>48</v>
      </c>
      <c r="E35" s="9">
        <v>104.41</v>
      </c>
      <c r="F35" s="9"/>
      <c r="G35" s="54">
        <f t="shared" ref="G35" si="1">D35*E35</f>
        <v>5011.68</v>
      </c>
    </row>
    <row r="36" spans="1:7" ht="16.5" thickBot="1" x14ac:dyDescent="0.3">
      <c r="A36" s="8"/>
      <c r="B36" s="144" t="s">
        <v>208</v>
      </c>
      <c r="C36" s="145"/>
      <c r="D36" s="9">
        <v>4.4400000000000004</v>
      </c>
      <c r="E36" s="9">
        <v>104.41</v>
      </c>
      <c r="F36" s="68"/>
      <c r="G36" s="54">
        <f>D36*E36</f>
        <v>463.5804</v>
      </c>
    </row>
    <row r="37" spans="1:7" ht="16.5" thickBot="1" x14ac:dyDescent="0.3">
      <c r="A37" s="8"/>
      <c r="B37" s="144"/>
      <c r="C37" s="145"/>
      <c r="D37" s="9"/>
      <c r="E37" s="9"/>
      <c r="F37" s="68"/>
      <c r="G37" s="69"/>
    </row>
    <row r="38" spans="1:7" ht="16.5" thickBot="1" x14ac:dyDescent="0.3">
      <c r="A38" s="8"/>
      <c r="B38" s="146"/>
      <c r="C38" s="147"/>
      <c r="D38" s="9"/>
      <c r="E38" s="9"/>
      <c r="F38" s="68"/>
      <c r="G38" s="88">
        <f>(G32+G26+G22+G11+G18)</f>
        <v>5484059.8300000001</v>
      </c>
    </row>
    <row r="40" spans="1:7" x14ac:dyDescent="0.25">
      <c r="C40" t="s">
        <v>199</v>
      </c>
      <c r="F40" t="s">
        <v>200</v>
      </c>
    </row>
    <row r="42" spans="1:7" x14ac:dyDescent="0.25">
      <c r="C42" t="s">
        <v>201</v>
      </c>
      <c r="F42" t="s">
        <v>202</v>
      </c>
    </row>
  </sheetData>
  <mergeCells count="37">
    <mergeCell ref="F8:F9"/>
    <mergeCell ref="G8:G9"/>
    <mergeCell ref="B10:C10"/>
    <mergeCell ref="B11:C11"/>
    <mergeCell ref="B15:C15"/>
    <mergeCell ref="B8:C9"/>
    <mergeCell ref="D8:D9"/>
    <mergeCell ref="E8:E9"/>
    <mergeCell ref="B38:C38"/>
    <mergeCell ref="B23:C23"/>
    <mergeCell ref="B19:C19"/>
    <mergeCell ref="B12:C12"/>
    <mergeCell ref="B27:C27"/>
    <mergeCell ref="B33:C33"/>
    <mergeCell ref="B13:C13"/>
    <mergeCell ref="B16:C16"/>
    <mergeCell ref="B14:C14"/>
    <mergeCell ref="B26:C26"/>
    <mergeCell ref="B28:C28"/>
    <mergeCell ref="B31:C31"/>
    <mergeCell ref="B32:C32"/>
    <mergeCell ref="B34:C34"/>
    <mergeCell ref="B35:C35"/>
    <mergeCell ref="B18:C18"/>
    <mergeCell ref="B3:C3"/>
    <mergeCell ref="B29:C29"/>
    <mergeCell ref="B30:C30"/>
    <mergeCell ref="B36:C36"/>
    <mergeCell ref="B37:C37"/>
    <mergeCell ref="B5:C5"/>
    <mergeCell ref="B20:C20"/>
    <mergeCell ref="B21:C21"/>
    <mergeCell ref="B22:C22"/>
    <mergeCell ref="B24:C24"/>
    <mergeCell ref="B25:C25"/>
    <mergeCell ref="B17:C17"/>
    <mergeCell ref="B4:C4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4" zoomScaleNormal="100" workbookViewId="0">
      <selection activeCell="F14" sqref="F14:F31"/>
    </sheetView>
  </sheetViews>
  <sheetFormatPr defaultRowHeight="15" x14ac:dyDescent="0.25"/>
  <cols>
    <col min="3" max="3" width="31" customWidth="1"/>
    <col min="4" max="4" width="27" customWidth="1"/>
    <col min="5" max="5" width="10.140625" customWidth="1"/>
    <col min="6" max="6" width="18.7109375" style="89" customWidth="1"/>
  </cols>
  <sheetData>
    <row r="1" spans="1:7" ht="15.75" x14ac:dyDescent="0.25">
      <c r="A1" s="11" t="s">
        <v>0</v>
      </c>
    </row>
    <row r="2" spans="1:7" x14ac:dyDescent="0.25">
      <c r="A2" s="1"/>
      <c r="B2" s="1"/>
      <c r="C2" s="1"/>
    </row>
    <row r="3" spans="1:7" ht="31.5" customHeight="1" x14ac:dyDescent="0.25">
      <c r="A3" s="152" t="s">
        <v>1</v>
      </c>
      <c r="B3" s="152"/>
      <c r="C3" s="152"/>
      <c r="D3" s="64">
        <v>244</v>
      </c>
      <c r="E3" s="39">
        <v>225</v>
      </c>
      <c r="G3" s="42"/>
    </row>
    <row r="4" spans="1:7" ht="31.5" customHeight="1" x14ac:dyDescent="0.25">
      <c r="A4" s="152" t="s">
        <v>2</v>
      </c>
      <c r="B4" s="152"/>
      <c r="C4" s="152"/>
      <c r="D4" s="65" t="s">
        <v>156</v>
      </c>
      <c r="E4" s="39"/>
      <c r="G4" s="42"/>
    </row>
    <row r="5" spans="1:7" ht="15.75" x14ac:dyDescent="0.25">
      <c r="A5" s="11" t="s">
        <v>124</v>
      </c>
    </row>
    <row r="6" spans="1:7" ht="15.75" x14ac:dyDescent="0.25">
      <c r="A6" s="11" t="s">
        <v>124</v>
      </c>
    </row>
    <row r="7" spans="1:7" ht="15.75" x14ac:dyDescent="0.25">
      <c r="A7" s="11" t="s">
        <v>125</v>
      </c>
    </row>
    <row r="8" spans="1:7" ht="15.75" thickBot="1" x14ac:dyDescent="0.3">
      <c r="A8" s="1"/>
      <c r="B8" s="1"/>
      <c r="C8" s="1"/>
      <c r="D8" s="1"/>
      <c r="E8" s="1"/>
      <c r="F8" s="90"/>
    </row>
    <row r="9" spans="1:7" ht="61.5" customHeight="1" thickBot="1" x14ac:dyDescent="0.3">
      <c r="A9" s="8" t="s">
        <v>126</v>
      </c>
      <c r="B9" s="161" t="s">
        <v>5</v>
      </c>
      <c r="C9" s="162"/>
      <c r="D9" s="8" t="s">
        <v>127</v>
      </c>
      <c r="E9" s="8" t="s">
        <v>128</v>
      </c>
      <c r="F9" s="91" t="s">
        <v>129</v>
      </c>
    </row>
    <row r="10" spans="1:7" ht="16.5" thickBot="1" x14ac:dyDescent="0.3">
      <c r="A10" s="8">
        <v>1</v>
      </c>
      <c r="B10" s="161">
        <v>2</v>
      </c>
      <c r="C10" s="162"/>
      <c r="D10" s="8">
        <v>3</v>
      </c>
      <c r="E10" s="8">
        <v>4</v>
      </c>
      <c r="F10" s="91">
        <v>5</v>
      </c>
    </row>
    <row r="11" spans="1:7" ht="51.75" customHeight="1" thickBot="1" x14ac:dyDescent="0.3">
      <c r="A11" s="8">
        <v>1</v>
      </c>
      <c r="B11" s="163" t="s">
        <v>130</v>
      </c>
      <c r="C11" s="164"/>
      <c r="D11" s="8" t="s">
        <v>14</v>
      </c>
      <c r="E11" s="8" t="s">
        <v>14</v>
      </c>
      <c r="F11" s="92">
        <f>F14+F15+F16</f>
        <v>56162.490000000005</v>
      </c>
    </row>
    <row r="12" spans="1:7" ht="15" customHeight="1" x14ac:dyDescent="0.25">
      <c r="A12" s="33"/>
      <c r="B12" s="169" t="s">
        <v>24</v>
      </c>
      <c r="C12" s="170"/>
      <c r="D12" s="33"/>
      <c r="E12" s="33"/>
      <c r="F12" s="93"/>
    </row>
    <row r="13" spans="1:7" ht="21.75" customHeight="1" thickBot="1" x14ac:dyDescent="0.3">
      <c r="A13" s="34"/>
      <c r="B13" s="159" t="s">
        <v>131</v>
      </c>
      <c r="C13" s="160"/>
      <c r="D13" s="34"/>
      <c r="E13" s="34"/>
      <c r="F13" s="94"/>
    </row>
    <row r="14" spans="1:7" ht="32.25" customHeight="1" thickBot="1" x14ac:dyDescent="0.3">
      <c r="A14" s="9"/>
      <c r="B14" s="163" t="s">
        <v>132</v>
      </c>
      <c r="C14" s="164"/>
      <c r="D14" s="9" t="s">
        <v>175</v>
      </c>
      <c r="E14" s="9">
        <v>12</v>
      </c>
      <c r="F14" s="92">
        <v>25664.84</v>
      </c>
    </row>
    <row r="15" spans="1:7" ht="24.75" customHeight="1" thickBot="1" x14ac:dyDescent="0.3">
      <c r="A15" s="9"/>
      <c r="B15" s="163" t="s">
        <v>169</v>
      </c>
      <c r="C15" s="164"/>
      <c r="D15" s="9" t="s">
        <v>170</v>
      </c>
      <c r="E15" s="9">
        <v>4</v>
      </c>
      <c r="F15" s="92">
        <v>30497.65</v>
      </c>
    </row>
    <row r="16" spans="1:7" ht="15.75" customHeight="1" thickBot="1" x14ac:dyDescent="0.3">
      <c r="A16" s="9"/>
      <c r="B16" s="163" t="s">
        <v>133</v>
      </c>
      <c r="C16" s="164"/>
      <c r="D16" s="9" t="s">
        <v>168</v>
      </c>
      <c r="E16" s="9">
        <v>4</v>
      </c>
      <c r="F16" s="92">
        <v>0</v>
      </c>
    </row>
    <row r="17" spans="1:6" ht="42" customHeight="1" thickBot="1" x14ac:dyDescent="0.3">
      <c r="A17" s="8">
        <v>2</v>
      </c>
      <c r="B17" s="163" t="s">
        <v>134</v>
      </c>
      <c r="C17" s="164"/>
      <c r="D17" s="8" t="s">
        <v>14</v>
      </c>
      <c r="E17" s="8" t="s">
        <v>14</v>
      </c>
      <c r="F17" s="92"/>
    </row>
    <row r="18" spans="1:6" ht="15" customHeight="1" x14ac:dyDescent="0.25">
      <c r="A18" s="33"/>
      <c r="B18" s="169" t="s">
        <v>24</v>
      </c>
      <c r="C18" s="170"/>
      <c r="D18" s="33"/>
      <c r="E18" s="33"/>
      <c r="F18" s="93"/>
    </row>
    <row r="19" spans="1:6" ht="15.75" customHeight="1" thickBot="1" x14ac:dyDescent="0.3">
      <c r="A19" s="34"/>
      <c r="B19" s="159" t="s">
        <v>135</v>
      </c>
      <c r="C19" s="160"/>
      <c r="D19" s="34"/>
      <c r="E19" s="34"/>
      <c r="F19" s="94"/>
    </row>
    <row r="20" spans="1:6" ht="15.75" customHeight="1" thickBot="1" x14ac:dyDescent="0.3">
      <c r="A20" s="9"/>
      <c r="B20" s="163" t="s">
        <v>136</v>
      </c>
      <c r="C20" s="164"/>
      <c r="D20" s="9"/>
      <c r="E20" s="9"/>
      <c r="F20" s="92"/>
    </row>
    <row r="21" spans="1:6" ht="47.25" customHeight="1" thickBot="1" x14ac:dyDescent="0.3">
      <c r="A21" s="8">
        <v>3</v>
      </c>
      <c r="B21" s="163" t="s">
        <v>137</v>
      </c>
      <c r="C21" s="164"/>
      <c r="D21" s="8" t="s">
        <v>14</v>
      </c>
      <c r="E21" s="8" t="s">
        <v>14</v>
      </c>
      <c r="F21" s="92">
        <f>SUM(F23:F32)</f>
        <v>1538415.72</v>
      </c>
    </row>
    <row r="22" spans="1:6" ht="15" customHeight="1" thickBot="1" x14ac:dyDescent="0.3">
      <c r="A22" s="33"/>
      <c r="B22" s="169" t="s">
        <v>24</v>
      </c>
      <c r="C22" s="170"/>
      <c r="D22" s="33"/>
      <c r="E22" s="33"/>
      <c r="F22" s="93"/>
    </row>
    <row r="23" spans="1:6" ht="55.5" customHeight="1" thickBot="1" x14ac:dyDescent="0.3">
      <c r="A23" s="9"/>
      <c r="B23" s="157" t="s">
        <v>228</v>
      </c>
      <c r="C23" s="158"/>
      <c r="D23" s="9" t="s">
        <v>175</v>
      </c>
      <c r="E23" s="9">
        <v>1</v>
      </c>
      <c r="F23" s="92">
        <v>128087.48</v>
      </c>
    </row>
    <row r="24" spans="1:6" ht="24.75" customHeight="1" thickBot="1" x14ac:dyDescent="0.3">
      <c r="A24" s="9"/>
      <c r="B24" s="157" t="s">
        <v>247</v>
      </c>
      <c r="C24" s="158"/>
      <c r="D24" s="9" t="s">
        <v>175</v>
      </c>
      <c r="E24" s="9">
        <v>1</v>
      </c>
      <c r="F24" s="92">
        <v>18144</v>
      </c>
    </row>
    <row r="25" spans="1:6" ht="48.75" customHeight="1" thickBot="1" x14ac:dyDescent="0.3">
      <c r="A25" s="9"/>
      <c r="B25" s="159" t="s">
        <v>176</v>
      </c>
      <c r="C25" s="160"/>
      <c r="D25" s="9" t="s">
        <v>171</v>
      </c>
      <c r="E25" s="9">
        <v>12</v>
      </c>
      <c r="F25" s="92">
        <v>200000</v>
      </c>
    </row>
    <row r="26" spans="1:6" ht="26.25" customHeight="1" thickBot="1" x14ac:dyDescent="0.3">
      <c r="A26" s="9"/>
      <c r="B26" s="153" t="s">
        <v>172</v>
      </c>
      <c r="C26" s="154"/>
      <c r="D26" s="9" t="s">
        <v>173</v>
      </c>
      <c r="E26" s="9">
        <v>4</v>
      </c>
      <c r="F26" s="92">
        <v>180000</v>
      </c>
    </row>
    <row r="27" spans="1:6" ht="35.25" customHeight="1" thickBot="1" x14ac:dyDescent="0.3">
      <c r="A27" s="9"/>
      <c r="B27" s="153" t="s">
        <v>174</v>
      </c>
      <c r="C27" s="154"/>
      <c r="D27" s="9" t="s">
        <v>171</v>
      </c>
      <c r="E27" s="9">
        <v>1</v>
      </c>
      <c r="F27" s="92">
        <v>114606.24</v>
      </c>
    </row>
    <row r="28" spans="1:6" ht="35.25" customHeight="1" thickBot="1" x14ac:dyDescent="0.3">
      <c r="A28" s="9"/>
      <c r="B28" s="153" t="s">
        <v>246</v>
      </c>
      <c r="C28" s="154"/>
      <c r="D28" s="9" t="s">
        <v>171</v>
      </c>
      <c r="E28" s="9">
        <v>12</v>
      </c>
      <c r="F28" s="92">
        <v>43200</v>
      </c>
    </row>
    <row r="29" spans="1:6" ht="32.25" customHeight="1" thickBot="1" x14ac:dyDescent="0.3">
      <c r="A29" s="9"/>
      <c r="B29" s="171" t="s">
        <v>229</v>
      </c>
      <c r="C29" s="172"/>
      <c r="D29" s="9" t="s">
        <v>171</v>
      </c>
      <c r="E29" s="9">
        <v>1</v>
      </c>
      <c r="F29" s="92">
        <v>458343</v>
      </c>
    </row>
    <row r="30" spans="1:6" ht="51.75" customHeight="1" thickBot="1" x14ac:dyDescent="0.3">
      <c r="A30" s="79"/>
      <c r="B30" s="165" t="s">
        <v>230</v>
      </c>
      <c r="C30" s="166"/>
      <c r="D30" s="80" t="s">
        <v>231</v>
      </c>
      <c r="E30" s="9">
        <v>1</v>
      </c>
      <c r="F30" s="92">
        <v>0</v>
      </c>
    </row>
    <row r="31" spans="1:6" ht="32.25" customHeight="1" thickBot="1" x14ac:dyDescent="0.3">
      <c r="A31" s="79"/>
      <c r="B31" s="167" t="s">
        <v>261</v>
      </c>
      <c r="C31" s="168"/>
      <c r="D31" s="80" t="s">
        <v>263</v>
      </c>
      <c r="E31" s="9">
        <v>1</v>
      </c>
      <c r="F31" s="92">
        <v>340000</v>
      </c>
    </row>
    <row r="32" spans="1:6" ht="32.25" customHeight="1" thickBot="1" x14ac:dyDescent="0.3">
      <c r="A32" s="79"/>
      <c r="B32" s="167" t="s">
        <v>262</v>
      </c>
      <c r="C32" s="168"/>
      <c r="D32" s="80" t="s">
        <v>264</v>
      </c>
      <c r="E32" s="9">
        <v>1</v>
      </c>
      <c r="F32" s="92">
        <v>56035</v>
      </c>
    </row>
    <row r="33" spans="1:6" ht="15.75" thickBot="1" x14ac:dyDescent="0.3">
      <c r="A33" s="9"/>
      <c r="B33" s="155"/>
      <c r="C33" s="156"/>
      <c r="D33" s="9"/>
      <c r="E33" s="9"/>
      <c r="F33" s="92"/>
    </row>
    <row r="34" spans="1:6" ht="16.5" thickBot="1" x14ac:dyDescent="0.3">
      <c r="A34" s="9"/>
      <c r="B34" s="124" t="s">
        <v>28</v>
      </c>
      <c r="C34" s="125"/>
      <c r="D34" s="8" t="s">
        <v>14</v>
      </c>
      <c r="E34" s="8" t="s">
        <v>14</v>
      </c>
      <c r="F34" s="95">
        <f>F21+F11</f>
        <v>1594578.21</v>
      </c>
    </row>
    <row r="35" spans="1:6" ht="15.75" x14ac:dyDescent="0.25">
      <c r="A35" s="48" t="s">
        <v>124</v>
      </c>
    </row>
    <row r="36" spans="1:6" x14ac:dyDescent="0.25">
      <c r="B36" t="s">
        <v>199</v>
      </c>
      <c r="E36" t="s">
        <v>200</v>
      </c>
    </row>
    <row r="38" spans="1:6" x14ac:dyDescent="0.25">
      <c r="B38" t="s">
        <v>201</v>
      </c>
      <c r="E38" t="s">
        <v>202</v>
      </c>
    </row>
  </sheetData>
  <mergeCells count="28">
    <mergeCell ref="B34:C34"/>
    <mergeCell ref="B12:C12"/>
    <mergeCell ref="B13:C13"/>
    <mergeCell ref="B14:C14"/>
    <mergeCell ref="B15:C15"/>
    <mergeCell ref="B16:C16"/>
    <mergeCell ref="B18:C18"/>
    <mergeCell ref="B19:C19"/>
    <mergeCell ref="B17:C17"/>
    <mergeCell ref="B21:C21"/>
    <mergeCell ref="B26:C26"/>
    <mergeCell ref="B20:C20"/>
    <mergeCell ref="B22:C22"/>
    <mergeCell ref="B29:C29"/>
    <mergeCell ref="A3:C3"/>
    <mergeCell ref="A4:C4"/>
    <mergeCell ref="B27:C27"/>
    <mergeCell ref="B33:C33"/>
    <mergeCell ref="B23:C23"/>
    <mergeCell ref="B25:C25"/>
    <mergeCell ref="B9:C9"/>
    <mergeCell ref="B10:C10"/>
    <mergeCell ref="B11:C11"/>
    <mergeCell ref="B30:C30"/>
    <mergeCell ref="B31:C31"/>
    <mergeCell ref="B32:C32"/>
    <mergeCell ref="B28:C28"/>
    <mergeCell ref="B24:C24"/>
  </mergeCells>
  <pageMargins left="0.7" right="0.7" top="0.75" bottom="0.75" header="0.3" footer="0.3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9" zoomScaleNormal="100" workbookViewId="0">
      <selection activeCell="F17" sqref="F17"/>
    </sheetView>
  </sheetViews>
  <sheetFormatPr defaultRowHeight="15" x14ac:dyDescent="0.25"/>
  <cols>
    <col min="2" max="2" width="45.7109375" customWidth="1"/>
    <col min="3" max="3" width="16.5703125" customWidth="1"/>
    <col min="4" max="4" width="15.5703125" customWidth="1"/>
  </cols>
  <sheetData>
    <row r="1" spans="1:7" x14ac:dyDescent="0.25">
      <c r="A1" s="49" t="s">
        <v>108</v>
      </c>
    </row>
    <row r="2" spans="1:7" ht="21.75" customHeight="1" x14ac:dyDescent="0.25">
      <c r="A2" s="152" t="s">
        <v>1</v>
      </c>
      <c r="B2" s="152"/>
      <c r="C2" s="53">
        <v>244</v>
      </c>
      <c r="D2" s="39">
        <v>226</v>
      </c>
      <c r="E2" s="39"/>
      <c r="G2" s="42"/>
    </row>
    <row r="3" spans="1:7" ht="30.75" customHeight="1" x14ac:dyDescent="0.25">
      <c r="A3" s="152" t="s">
        <v>2</v>
      </c>
      <c r="B3" s="152"/>
      <c r="C3" s="39"/>
      <c r="D3" s="39"/>
      <c r="E3" s="39"/>
      <c r="G3" s="42"/>
    </row>
    <row r="4" spans="1:7" x14ac:dyDescent="0.25">
      <c r="A4" s="49" t="s">
        <v>108</v>
      </c>
    </row>
    <row r="5" spans="1:7" ht="25.5" x14ac:dyDescent="0.25">
      <c r="A5" s="51" t="s">
        <v>16</v>
      </c>
      <c r="B5" s="51" t="s">
        <v>109</v>
      </c>
      <c r="C5" s="51" t="s">
        <v>138</v>
      </c>
      <c r="D5" s="51" t="s">
        <v>139</v>
      </c>
    </row>
    <row r="6" spans="1:7" x14ac:dyDescent="0.25">
      <c r="A6" s="51">
        <v>1</v>
      </c>
      <c r="B6" s="51">
        <v>2</v>
      </c>
      <c r="C6" s="51">
        <v>3</v>
      </c>
      <c r="D6" s="51">
        <v>4</v>
      </c>
    </row>
    <row r="7" spans="1:7" ht="39.75" customHeight="1" x14ac:dyDescent="0.25">
      <c r="A7" s="13" t="s">
        <v>179</v>
      </c>
      <c r="B7" s="50" t="s">
        <v>140</v>
      </c>
      <c r="C7" s="51" t="s">
        <v>110</v>
      </c>
      <c r="D7" s="25">
        <v>0</v>
      </c>
    </row>
    <row r="8" spans="1:7" ht="17.25" customHeight="1" x14ac:dyDescent="0.25">
      <c r="A8" s="13"/>
      <c r="B8" s="50" t="s">
        <v>117</v>
      </c>
      <c r="C8" s="13"/>
      <c r="D8" s="25"/>
    </row>
    <row r="9" spans="1:7" x14ac:dyDescent="0.25">
      <c r="A9" s="13"/>
      <c r="B9" s="52"/>
      <c r="C9" s="13"/>
      <c r="D9" s="25"/>
    </row>
    <row r="10" spans="1:7" ht="39.75" customHeight="1" x14ac:dyDescent="0.25">
      <c r="A10" s="13" t="s">
        <v>180</v>
      </c>
      <c r="B10" s="50" t="s">
        <v>141</v>
      </c>
      <c r="C10" s="51" t="s">
        <v>110</v>
      </c>
      <c r="D10" s="67">
        <f>94420.8</f>
        <v>94420.800000000003</v>
      </c>
    </row>
    <row r="11" spans="1:7" ht="14.25" customHeight="1" x14ac:dyDescent="0.25">
      <c r="A11" s="13"/>
      <c r="B11" s="50" t="s">
        <v>117</v>
      </c>
      <c r="C11" s="13" t="s">
        <v>29</v>
      </c>
      <c r="D11" s="25" t="s">
        <v>29</v>
      </c>
    </row>
    <row r="12" spans="1:7" ht="14.25" customHeight="1" x14ac:dyDescent="0.25">
      <c r="A12" s="13"/>
      <c r="B12" s="52" t="s">
        <v>156</v>
      </c>
      <c r="C12" s="13">
        <v>1</v>
      </c>
      <c r="D12" s="102">
        <v>94420.800000000003</v>
      </c>
    </row>
    <row r="13" spans="1:7" ht="35.25" customHeight="1" x14ac:dyDescent="0.25">
      <c r="A13" s="13" t="s">
        <v>181</v>
      </c>
      <c r="B13" s="50" t="s">
        <v>142</v>
      </c>
      <c r="C13" s="51" t="s">
        <v>110</v>
      </c>
      <c r="D13" s="96">
        <f>D15+D16+D17</f>
        <v>173618.3</v>
      </c>
    </row>
    <row r="14" spans="1:7" x14ac:dyDescent="0.25">
      <c r="A14" s="13"/>
      <c r="B14" s="50" t="s">
        <v>24</v>
      </c>
      <c r="C14" s="13"/>
      <c r="D14" s="71"/>
    </row>
    <row r="15" spans="1:7" ht="28.5" customHeight="1" x14ac:dyDescent="0.25">
      <c r="A15" s="13"/>
      <c r="B15" s="50" t="s">
        <v>214</v>
      </c>
      <c r="C15" s="13">
        <v>6</v>
      </c>
      <c r="D15" s="71">
        <v>59964</v>
      </c>
    </row>
    <row r="16" spans="1:7" ht="28.5" customHeight="1" x14ac:dyDescent="0.25">
      <c r="A16" s="13"/>
      <c r="B16" s="50" t="s">
        <v>215</v>
      </c>
      <c r="C16" s="13">
        <v>1</v>
      </c>
      <c r="D16" s="71">
        <v>83990.3</v>
      </c>
    </row>
    <row r="17" spans="1:4" ht="28.5" customHeight="1" x14ac:dyDescent="0.25">
      <c r="A17" s="13"/>
      <c r="B17" s="50" t="s">
        <v>216</v>
      </c>
      <c r="C17" s="13">
        <v>1</v>
      </c>
      <c r="D17" s="71">
        <v>29664</v>
      </c>
    </row>
    <row r="18" spans="1:4" x14ac:dyDescent="0.25">
      <c r="A18" s="13" t="s">
        <v>182</v>
      </c>
      <c r="B18" s="52" t="s">
        <v>177</v>
      </c>
      <c r="C18" s="13"/>
      <c r="D18" s="96">
        <f>D20</f>
        <v>12400</v>
      </c>
    </row>
    <row r="19" spans="1:4" x14ac:dyDescent="0.25">
      <c r="A19" s="13"/>
      <c r="B19" s="52" t="s">
        <v>24</v>
      </c>
      <c r="C19" s="13"/>
      <c r="D19" s="71"/>
    </row>
    <row r="20" spans="1:4" x14ac:dyDescent="0.25">
      <c r="A20" s="13"/>
      <c r="B20" s="52" t="s">
        <v>178</v>
      </c>
      <c r="C20" s="13">
        <v>1</v>
      </c>
      <c r="D20" s="71">
        <v>12400</v>
      </c>
    </row>
    <row r="21" spans="1:4" x14ac:dyDescent="0.25">
      <c r="A21" s="13"/>
      <c r="B21" s="52"/>
      <c r="C21" s="13"/>
      <c r="D21" s="96">
        <f>D24</f>
        <v>69880</v>
      </c>
    </row>
    <row r="22" spans="1:4" x14ac:dyDescent="0.25">
      <c r="A22" s="13" t="s">
        <v>183</v>
      </c>
      <c r="B22" s="52" t="s">
        <v>184</v>
      </c>
      <c r="C22" s="13"/>
      <c r="D22" s="71"/>
    </row>
    <row r="23" spans="1:4" x14ac:dyDescent="0.25">
      <c r="A23" s="13"/>
      <c r="B23" s="52" t="s">
        <v>24</v>
      </c>
      <c r="C23" s="13"/>
      <c r="D23" s="71"/>
    </row>
    <row r="24" spans="1:4" x14ac:dyDescent="0.25">
      <c r="A24" s="13"/>
      <c r="B24" s="52" t="s">
        <v>185</v>
      </c>
      <c r="C24" s="13">
        <v>1</v>
      </c>
      <c r="D24" s="71">
        <v>69880</v>
      </c>
    </row>
    <row r="25" spans="1:4" x14ac:dyDescent="0.25">
      <c r="A25" s="13"/>
      <c r="B25" s="52"/>
      <c r="C25" s="13"/>
      <c r="D25" s="71"/>
    </row>
    <row r="26" spans="1:4" x14ac:dyDescent="0.25">
      <c r="A26" s="13" t="s">
        <v>186</v>
      </c>
      <c r="B26" s="52" t="s">
        <v>187</v>
      </c>
      <c r="C26" s="13"/>
      <c r="D26" s="96">
        <f>D28+D30+D31+D32+D33</f>
        <v>194857.25</v>
      </c>
    </row>
    <row r="27" spans="1:4" x14ac:dyDescent="0.25">
      <c r="A27" s="13"/>
      <c r="B27" s="52" t="s">
        <v>24</v>
      </c>
      <c r="C27" s="13"/>
      <c r="D27" s="71"/>
    </row>
    <row r="28" spans="1:4" x14ac:dyDescent="0.25">
      <c r="A28" s="13"/>
      <c r="B28" s="52" t="s">
        <v>188</v>
      </c>
      <c r="C28" s="13">
        <v>0</v>
      </c>
      <c r="D28" s="71">
        <v>0</v>
      </c>
    </row>
    <row r="29" spans="1:4" ht="1.5" hidden="1" customHeight="1" x14ac:dyDescent="0.25">
      <c r="A29" s="13"/>
      <c r="B29" s="52" t="s">
        <v>189</v>
      </c>
      <c r="C29" s="13">
        <v>1</v>
      </c>
      <c r="D29" s="71"/>
    </row>
    <row r="30" spans="1:4" ht="30" x14ac:dyDescent="0.25">
      <c r="A30" s="13"/>
      <c r="B30" s="52" t="s">
        <v>265</v>
      </c>
      <c r="C30" s="13">
        <v>1</v>
      </c>
      <c r="D30" s="71">
        <v>42500</v>
      </c>
    </row>
    <row r="31" spans="1:4" x14ac:dyDescent="0.25">
      <c r="A31" s="13"/>
      <c r="B31" s="52" t="s">
        <v>248</v>
      </c>
      <c r="C31" s="13">
        <v>1</v>
      </c>
      <c r="D31" s="71">
        <v>5000</v>
      </c>
    </row>
    <row r="32" spans="1:4" x14ac:dyDescent="0.25">
      <c r="A32" s="13"/>
      <c r="B32" s="52" t="s">
        <v>249</v>
      </c>
      <c r="C32" s="13">
        <v>1</v>
      </c>
      <c r="D32" s="71">
        <v>138098.85</v>
      </c>
    </row>
    <row r="33" spans="1:5" x14ac:dyDescent="0.25">
      <c r="A33" s="13"/>
      <c r="B33" s="52" t="s">
        <v>250</v>
      </c>
      <c r="C33" s="13">
        <v>1</v>
      </c>
      <c r="D33" s="71">
        <v>9258.4</v>
      </c>
    </row>
    <row r="34" spans="1:5" x14ac:dyDescent="0.25">
      <c r="A34" s="13" t="s">
        <v>235</v>
      </c>
      <c r="B34" s="52" t="s">
        <v>236</v>
      </c>
      <c r="C34" s="13"/>
      <c r="D34" s="71"/>
    </row>
    <row r="35" spans="1:5" x14ac:dyDescent="0.25">
      <c r="A35" s="13"/>
      <c r="B35" s="52" t="s">
        <v>24</v>
      </c>
      <c r="C35" s="13"/>
      <c r="D35" s="71"/>
    </row>
    <row r="36" spans="1:5" ht="60" x14ac:dyDescent="0.25">
      <c r="A36" s="13"/>
      <c r="B36" s="52" t="s">
        <v>237</v>
      </c>
      <c r="C36" s="13">
        <v>1</v>
      </c>
      <c r="D36" s="96">
        <v>4773290</v>
      </c>
    </row>
    <row r="37" spans="1:5" ht="30" x14ac:dyDescent="0.25">
      <c r="A37" s="13"/>
      <c r="B37" s="52" t="s">
        <v>266</v>
      </c>
      <c r="C37" s="13"/>
      <c r="D37" s="71">
        <v>184811.45</v>
      </c>
    </row>
    <row r="38" spans="1:5" x14ac:dyDescent="0.25">
      <c r="A38" s="13"/>
      <c r="B38" s="50" t="s">
        <v>28</v>
      </c>
      <c r="C38" s="51" t="s">
        <v>110</v>
      </c>
      <c r="D38" s="71">
        <f>D36+D26+D21+D18+D13+D12+D37</f>
        <v>5503277.7999999998</v>
      </c>
    </row>
    <row r="40" spans="1:5" x14ac:dyDescent="0.25">
      <c r="A40" t="s">
        <v>199</v>
      </c>
      <c r="D40" t="s">
        <v>200</v>
      </c>
      <c r="E40" t="s">
        <v>29</v>
      </c>
    </row>
    <row r="42" spans="1:5" x14ac:dyDescent="0.25">
      <c r="A42" t="s">
        <v>201</v>
      </c>
      <c r="D42" t="s">
        <v>202</v>
      </c>
      <c r="E42" t="s">
        <v>29</v>
      </c>
    </row>
  </sheetData>
  <mergeCells count="2">
    <mergeCell ref="A3:B3"/>
    <mergeCell ref="A2:B2"/>
  </mergeCells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zoomScaleNormal="100" workbookViewId="0">
      <selection activeCell="F19" sqref="F19"/>
    </sheetView>
  </sheetViews>
  <sheetFormatPr defaultRowHeight="15" x14ac:dyDescent="0.25"/>
  <cols>
    <col min="2" max="2" width="47" customWidth="1"/>
    <col min="3" max="3" width="13.5703125" customWidth="1"/>
    <col min="4" max="4" width="17.42578125" customWidth="1"/>
    <col min="5" max="5" width="21.140625" customWidth="1"/>
  </cols>
  <sheetData>
    <row r="2" spans="1:7" x14ac:dyDescent="0.25">
      <c r="A2" s="17" t="s">
        <v>0</v>
      </c>
    </row>
    <row r="3" spans="1:7" ht="31.5" customHeight="1" x14ac:dyDescent="0.25">
      <c r="A3" s="152" t="s">
        <v>1</v>
      </c>
      <c r="B3" s="152"/>
      <c r="C3" s="152"/>
      <c r="D3" s="39">
        <v>244</v>
      </c>
      <c r="E3" s="39">
        <v>310</v>
      </c>
      <c r="G3" s="42"/>
    </row>
    <row r="4" spans="1:7" ht="31.5" customHeight="1" x14ac:dyDescent="0.25">
      <c r="A4" s="152" t="s">
        <v>2</v>
      </c>
      <c r="B4" s="152"/>
      <c r="C4" s="152"/>
      <c r="D4" s="39"/>
      <c r="E4" s="39"/>
      <c r="G4" s="42"/>
    </row>
    <row r="5" spans="1:7" x14ac:dyDescent="0.25">
      <c r="A5" s="17" t="s">
        <v>143</v>
      </c>
    </row>
    <row r="6" spans="1:7" ht="30" x14ac:dyDescent="0.25">
      <c r="A6" s="13" t="s">
        <v>16</v>
      </c>
      <c r="B6" s="13" t="s">
        <v>109</v>
      </c>
      <c r="C6" s="13" t="s">
        <v>144</v>
      </c>
      <c r="D6" s="13" t="s">
        <v>145</v>
      </c>
      <c r="E6" s="13" t="s">
        <v>146</v>
      </c>
    </row>
    <row r="7" spans="1:7" x14ac:dyDescent="0.25">
      <c r="A7" s="13"/>
      <c r="B7" s="13">
        <v>1</v>
      </c>
      <c r="C7" s="13">
        <v>2</v>
      </c>
      <c r="D7" s="13">
        <v>3</v>
      </c>
      <c r="E7" s="13">
        <v>4</v>
      </c>
    </row>
    <row r="8" spans="1:7" ht="44.25" customHeight="1" x14ac:dyDescent="0.25">
      <c r="A8" s="13"/>
      <c r="B8" s="13" t="s">
        <v>147</v>
      </c>
      <c r="C8" s="13" t="s">
        <v>110</v>
      </c>
      <c r="D8" s="13" t="s">
        <v>110</v>
      </c>
      <c r="E8" s="13" t="s">
        <v>110</v>
      </c>
    </row>
    <row r="9" spans="1:7" x14ac:dyDescent="0.25">
      <c r="A9" s="13"/>
      <c r="B9" s="13" t="s">
        <v>148</v>
      </c>
      <c r="C9" s="13"/>
      <c r="D9" s="13"/>
      <c r="E9" s="13"/>
    </row>
    <row r="10" spans="1:7" ht="15.75" x14ac:dyDescent="0.25">
      <c r="A10" s="13">
        <v>1</v>
      </c>
      <c r="B10" s="75" t="s">
        <v>234</v>
      </c>
      <c r="C10" s="77">
        <v>1</v>
      </c>
      <c r="D10" s="82">
        <f t="shared" ref="D10:D16" si="0">E10/C10</f>
        <v>42124</v>
      </c>
      <c r="E10" s="103">
        <v>42124</v>
      </c>
    </row>
    <row r="11" spans="1:7" ht="31.5" x14ac:dyDescent="0.25">
      <c r="A11" s="13">
        <v>2</v>
      </c>
      <c r="B11" s="100" t="s">
        <v>254</v>
      </c>
      <c r="C11" s="77">
        <v>5</v>
      </c>
      <c r="D11" s="82">
        <f t="shared" si="0"/>
        <v>19778</v>
      </c>
      <c r="E11" s="103">
        <v>98890</v>
      </c>
    </row>
    <row r="12" spans="1:7" ht="31.5" x14ac:dyDescent="0.25">
      <c r="A12" s="13"/>
      <c r="B12" s="100" t="s">
        <v>268</v>
      </c>
      <c r="C12" s="77">
        <v>5</v>
      </c>
      <c r="D12" s="82">
        <f t="shared" si="0"/>
        <v>16381.2</v>
      </c>
      <c r="E12" s="103">
        <v>81906</v>
      </c>
    </row>
    <row r="13" spans="1:7" ht="15.75" x14ac:dyDescent="0.25">
      <c r="A13" s="13"/>
      <c r="B13" s="100" t="s">
        <v>269</v>
      </c>
      <c r="C13" s="77">
        <v>1</v>
      </c>
      <c r="D13" s="82">
        <f t="shared" si="0"/>
        <v>70500</v>
      </c>
      <c r="E13" s="103">
        <v>70500</v>
      </c>
    </row>
    <row r="14" spans="1:7" ht="15.75" x14ac:dyDescent="0.25">
      <c r="A14" s="13">
        <v>3</v>
      </c>
      <c r="B14" s="100" t="s">
        <v>255</v>
      </c>
      <c r="C14" s="77">
        <v>1</v>
      </c>
      <c r="D14" s="82">
        <f t="shared" si="0"/>
        <v>371820.96</v>
      </c>
      <c r="E14" s="103">
        <v>371820.96</v>
      </c>
    </row>
    <row r="15" spans="1:7" ht="15.75" x14ac:dyDescent="0.25">
      <c r="A15" s="13">
        <v>4</v>
      </c>
      <c r="B15" s="76" t="s">
        <v>245</v>
      </c>
      <c r="C15" s="77">
        <v>3</v>
      </c>
      <c r="D15" s="82">
        <f t="shared" si="0"/>
        <v>25732.76</v>
      </c>
      <c r="E15" s="103">
        <v>77198.28</v>
      </c>
    </row>
    <row r="16" spans="1:7" ht="31.5" x14ac:dyDescent="0.25">
      <c r="A16" s="13">
        <v>5</v>
      </c>
      <c r="B16" s="101" t="s">
        <v>256</v>
      </c>
      <c r="C16" s="77">
        <v>5</v>
      </c>
      <c r="D16" s="82">
        <f t="shared" si="0"/>
        <v>20000</v>
      </c>
      <c r="E16" s="103">
        <v>100000</v>
      </c>
    </row>
    <row r="17" spans="1:5" x14ac:dyDescent="0.25">
      <c r="A17" s="13"/>
      <c r="B17" s="13" t="s">
        <v>28</v>
      </c>
      <c r="C17" s="13"/>
      <c r="D17" s="13" t="s">
        <v>110</v>
      </c>
      <c r="E17" s="78">
        <f>SUM(E10:E16)</f>
        <v>842439.24</v>
      </c>
    </row>
    <row r="19" spans="1:5" x14ac:dyDescent="0.25">
      <c r="A19" t="s">
        <v>199</v>
      </c>
      <c r="D19" t="s">
        <v>200</v>
      </c>
    </row>
    <row r="21" spans="1:5" x14ac:dyDescent="0.25">
      <c r="A21" t="s">
        <v>201</v>
      </c>
      <c r="D21" t="s">
        <v>202</v>
      </c>
    </row>
  </sheetData>
  <mergeCells count="2">
    <mergeCell ref="A3:C3"/>
    <mergeCell ref="A4:C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127</vt:i4>
      </vt:variant>
    </vt:vector>
  </HeadingPairs>
  <TitlesOfParts>
    <vt:vector size="140" baseType="lpstr">
      <vt:lpstr>111</vt:lpstr>
      <vt:lpstr>112</vt:lpstr>
      <vt:lpstr>119</vt:lpstr>
      <vt:lpstr>221</vt:lpstr>
      <vt:lpstr>222</vt:lpstr>
      <vt:lpstr>223</vt:lpstr>
      <vt:lpstr>225</vt:lpstr>
      <vt:lpstr>226</vt:lpstr>
      <vt:lpstr>244 310</vt:lpstr>
      <vt:lpstr>407 310</vt:lpstr>
      <vt:lpstr>340</vt:lpstr>
      <vt:lpstr>851</vt:lpstr>
      <vt:lpstr>296</vt:lpstr>
      <vt:lpstr>'851'!bssPhr140</vt:lpstr>
      <vt:lpstr>'851'!bssPhr141</vt:lpstr>
      <vt:lpstr>'851'!bssPhr142</vt:lpstr>
      <vt:lpstr>'851'!bssPhr143</vt:lpstr>
      <vt:lpstr>'851'!bssPhr144</vt:lpstr>
      <vt:lpstr>'851'!bssPhr145</vt:lpstr>
      <vt:lpstr>'851'!bssPhr146</vt:lpstr>
      <vt:lpstr>'851'!bssPhr147</vt:lpstr>
      <vt:lpstr>'851'!bssPhr148</vt:lpstr>
      <vt:lpstr>'851'!bssPhr149</vt:lpstr>
      <vt:lpstr>'221'!bssPhr194</vt:lpstr>
      <vt:lpstr>'221'!bssPhr196</vt:lpstr>
      <vt:lpstr>'221'!bssPhr197</vt:lpstr>
      <vt:lpstr>'221'!bssPhr198</vt:lpstr>
      <vt:lpstr>'221'!bssPhr203</vt:lpstr>
      <vt:lpstr>'222'!bssPhr212</vt:lpstr>
      <vt:lpstr>'222'!bssPhr213</vt:lpstr>
      <vt:lpstr>'222'!bssPhr214</vt:lpstr>
      <vt:lpstr>'223'!bssPhr223</vt:lpstr>
      <vt:lpstr>'223'!bssPhr224</vt:lpstr>
      <vt:lpstr>'223'!bssPhr226</vt:lpstr>
      <vt:lpstr>'223'!bssPhr230</vt:lpstr>
      <vt:lpstr>'223'!bssPhr234</vt:lpstr>
      <vt:lpstr>'223'!bssPhr238</vt:lpstr>
      <vt:lpstr>'223'!bssPhr242</vt:lpstr>
      <vt:lpstr>'112'!bssPhr78</vt:lpstr>
      <vt:lpstr>'112'!bssPhr79</vt:lpstr>
      <vt:lpstr>'112'!bssPhr81</vt:lpstr>
      <vt:lpstr>'112'!bssPhr82</vt:lpstr>
      <vt:lpstr>'112'!bssPhr83</vt:lpstr>
      <vt:lpstr>'112'!bssPhr86</vt:lpstr>
      <vt:lpstr>'112'!bssPhr87</vt:lpstr>
      <vt:lpstr>'112'!bssPhr88</vt:lpstr>
      <vt:lpstr>'112'!bssPhr89</vt:lpstr>
      <vt:lpstr>'112'!bssPhr90</vt:lpstr>
      <vt:lpstr>'112'!ZAP129U30E</vt:lpstr>
      <vt:lpstr>'221'!ZAP13JS2VH</vt:lpstr>
      <vt:lpstr>'851'!ZAP14KC30V</vt:lpstr>
      <vt:lpstr>'222'!ZAP156M30U</vt:lpstr>
      <vt:lpstr>'112'!ZAP15CA318</vt:lpstr>
      <vt:lpstr>'223'!ZAP1636361</vt:lpstr>
      <vt:lpstr>'221'!ZAP174E32R</vt:lpstr>
      <vt:lpstr>'851'!ZAP18BA33G</vt:lpstr>
      <vt:lpstr>'222'!ZAP18Q632L</vt:lpstr>
      <vt:lpstr>'112'!ZAP19BI344</vt:lpstr>
      <vt:lpstr>'223'!ZAP1BJU369</vt:lpstr>
      <vt:lpstr>'221'!ZAP1BKM34V</vt:lpstr>
      <vt:lpstr>'221'!ZAP1BMI33N</vt:lpstr>
      <vt:lpstr>'222'!ZAP1DKI369</vt:lpstr>
      <vt:lpstr>'851'!ZAP1E1Q39U</vt:lpstr>
      <vt:lpstr>'112'!ZAP1F783AH</vt:lpstr>
      <vt:lpstr>'851'!ZAP1FIE389</vt:lpstr>
      <vt:lpstr>'112'!ZAP1FUE376</vt:lpstr>
      <vt:lpstr>'112'!ZAP1G7U332</vt:lpstr>
      <vt:lpstr>'112'!ZAP1G8E333</vt:lpstr>
      <vt:lpstr>'223'!ZAP1H86384</vt:lpstr>
      <vt:lpstr>'112'!ZAP1H8C35P</vt:lpstr>
      <vt:lpstr>'221'!ZAP1HHS398</vt:lpstr>
      <vt:lpstr>'221'!ZAP1IMG36I</vt:lpstr>
      <vt:lpstr>'112'!ZAP1JGS38K</vt:lpstr>
      <vt:lpstr>'222'!ZAP1JK438V</vt:lpstr>
      <vt:lpstr>'112'!ZAP1KHI37G</vt:lpstr>
      <vt:lpstr>'112'!ZAP1KIG37H</vt:lpstr>
      <vt:lpstr>'851'!ZAP1L243A4</vt:lpstr>
      <vt:lpstr>'112'!ZAP1L2E399</vt:lpstr>
      <vt:lpstr>'851'!ZAP1LDS36F</vt:lpstr>
      <vt:lpstr>'221'!ZAP1LN439E</vt:lpstr>
      <vt:lpstr>'221'!ZAP1M4I3C6</vt:lpstr>
      <vt:lpstr>'223'!ZAP1MC03BU</vt:lpstr>
      <vt:lpstr>'223'!ZAP1N8K388</vt:lpstr>
      <vt:lpstr>'112'!ZAP1N9U3ED</vt:lpstr>
      <vt:lpstr>'221'!ZAP1OH43BR</vt:lpstr>
      <vt:lpstr>'112'!ZAP1QCO3AN</vt:lpstr>
      <vt:lpstr>'112'!ZAP1QE43AO</vt:lpstr>
      <vt:lpstr>'112'!ZAP1QP03BO</vt:lpstr>
      <vt:lpstr>'221'!ZAP1RBS3B5</vt:lpstr>
      <vt:lpstr>'112'!ZAP1TL43AV</vt:lpstr>
      <vt:lpstr>'223'!ZAP1TTM3BH</vt:lpstr>
      <vt:lpstr>'223'!ZAP1UDS3D0</vt:lpstr>
      <vt:lpstr>'221'!ZAP1UF43BK</vt:lpstr>
      <vt:lpstr>'221'!ZAP1UR43BN</vt:lpstr>
      <vt:lpstr>'851'!ZAP1UUK3BK</vt:lpstr>
      <vt:lpstr>'221'!ZAP1V423BN</vt:lpstr>
      <vt:lpstr>'223'!ZAP1V6Q3BP</vt:lpstr>
      <vt:lpstr>'223'!ZAP1V7A3B0</vt:lpstr>
      <vt:lpstr>'851'!ZAP1V9Q3EN</vt:lpstr>
      <vt:lpstr>'851'!ZAP1VGU3DL</vt:lpstr>
      <vt:lpstr>'112'!ZAP206039R</vt:lpstr>
      <vt:lpstr>'222'!ZAP20BO3CN</vt:lpstr>
      <vt:lpstr>'223'!ZAP20F83AT</vt:lpstr>
      <vt:lpstr>'222'!ZAP21VM39S</vt:lpstr>
      <vt:lpstr>'223'!ZAP22203A0</vt:lpstr>
      <vt:lpstr>'222'!ZAP226U3CJ</vt:lpstr>
      <vt:lpstr>'112'!ZAP227G3C1</vt:lpstr>
      <vt:lpstr>'221'!ZAP22N23E1</vt:lpstr>
      <vt:lpstr>'223'!ZAP237Q3BC</vt:lpstr>
      <vt:lpstr>'223'!ZAP23L83DF</vt:lpstr>
      <vt:lpstr>'112'!ZAP23RA3CE</vt:lpstr>
      <vt:lpstr>'851'!ZAP24CM3C6</vt:lpstr>
      <vt:lpstr>'222'!ZAP254E3G8</vt:lpstr>
      <vt:lpstr>'223'!ZAP256C3ES</vt:lpstr>
      <vt:lpstr>'223'!ZAP25OK3DF</vt:lpstr>
      <vt:lpstr>'223'!ZAP26D23DU</vt:lpstr>
      <vt:lpstr>'221'!ZAP27E83BF</vt:lpstr>
      <vt:lpstr>'112'!ZAP28CE3EI</vt:lpstr>
      <vt:lpstr>'112'!ZAP28CG3EJ</vt:lpstr>
      <vt:lpstr>'223'!ZAP295M3FM</vt:lpstr>
      <vt:lpstr>'112'!ZAP2ADC3GP</vt:lpstr>
      <vt:lpstr>'112'!ZAP2AL83GP</vt:lpstr>
      <vt:lpstr>'222'!ZAP2AN63HJ</vt:lpstr>
      <vt:lpstr>'221'!ZAP2AUM3K4</vt:lpstr>
      <vt:lpstr>'223'!ZAP2BVM3F4</vt:lpstr>
      <vt:lpstr>'112'!ZAP2C3O3MO</vt:lpstr>
      <vt:lpstr>'222'!ZAP2CC43GS</vt:lpstr>
      <vt:lpstr>'112'!ZAP2CUA3DJ</vt:lpstr>
      <vt:lpstr>'851'!ZAP2CV83DK</vt:lpstr>
      <vt:lpstr>'221'!ZAP2D0O3DN</vt:lpstr>
      <vt:lpstr>'223'!ZAP2D0S3DP</vt:lpstr>
      <vt:lpstr>'851'!ZAP2FIK3KK</vt:lpstr>
      <vt:lpstr>'112'!ZAP2FRU3IA</vt:lpstr>
      <vt:lpstr>'851'!ZAP2IA23K6</vt:lpstr>
      <vt:lpstr>'221'!ZAP2LQM3L4</vt:lpstr>
      <vt:lpstr>'111'!Область_печати</vt:lpstr>
      <vt:lpstr>'112'!Область_печати</vt:lpstr>
      <vt:lpstr>'221'!Область_печати</vt:lpstr>
      <vt:lpstr>'222'!Область_печати</vt:lpstr>
      <vt:lpstr>'851'!Область_печати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TGA</dc:creator>
  <cp:lastModifiedBy>SMARTER_2</cp:lastModifiedBy>
  <cp:lastPrinted>2018-10-10T01:53:35Z</cp:lastPrinted>
  <dcterms:created xsi:type="dcterms:W3CDTF">2016-10-11T05:18:01Z</dcterms:created>
  <dcterms:modified xsi:type="dcterms:W3CDTF">2018-10-16T08:22:03Z</dcterms:modified>
</cp:coreProperties>
</file>