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gibalo\Desktop\ПДФы\"/>
    </mc:Choice>
  </mc:AlternateContent>
  <bookViews>
    <workbookView xWindow="0" yWindow="0" windowWidth="23040" windowHeight="9336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I21" i="1" l="1"/>
  <c r="D21" i="1"/>
  <c r="E21" i="1"/>
  <c r="G21" i="1"/>
  <c r="K21" i="1"/>
  <c r="M21" i="1"/>
  <c r="N21" i="1"/>
  <c r="C21" i="1"/>
  <c r="B21" i="1"/>
  <c r="N20" i="1"/>
  <c r="L20" i="1"/>
  <c r="F20" i="1"/>
  <c r="C20" i="1"/>
  <c r="B20" i="1"/>
  <c r="N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F13" i="1"/>
  <c r="C13" i="1"/>
  <c r="B13" i="1"/>
  <c r="N12" i="1"/>
  <c r="L12" i="1"/>
  <c r="F12" i="1"/>
  <c r="C12" i="1"/>
  <c r="B12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<sst xmlns="http://schemas.openxmlformats.org/spreadsheetml/2006/main" count="24" uniqueCount="18">
  <si>
    <t>Отчет № 7. 02.08.2023 9:45:53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</si>
  <si>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</si>
  <si>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народных депутатов Республики Саха (Якутия) седьмого созыва</t>
  </si>
  <si>
    <t>По состоянию на 01.08.2023</t>
  </si>
  <si>
    <t>В руб.</t>
  </si>
  <si>
    <t>1</t>
  </si>
  <si>
    <t>1.</t>
  </si>
  <si>
    <t/>
  </si>
  <si>
    <t>2.</t>
  </si>
  <si>
    <t xml:space="preserve">Изготовление баннерной и печатной продукции </t>
  </si>
  <si>
    <t>3.</t>
  </si>
  <si>
    <t>4.</t>
  </si>
  <si>
    <t>5.</t>
  </si>
  <si>
    <t>Председатель</t>
  </si>
  <si>
    <t>Р.Р. Муртазин</t>
  </si>
  <si>
    <t>Мухтуйской окружной избирательной комиссии</t>
  </si>
  <si>
    <t>(подпись, дата)</t>
  </si>
  <si>
    <t>(инициалы, фамилия)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</si>
</sst>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7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u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righ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/>
    <xf numFmtId="165" fontId="4" fillId="2" borderId="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3" fillId="3" borderId="7" xfId="0" quotePrefix="1" applyNumberFormat="1" applyFont="1" applyFill="1" applyBorder="1" applyAlignment="1">
      <alignment horizontal="center" vertical="center" wrapText="1"/>
    </xf>
    <xf numFmtId="0" fontId="4" fillId="2" borderId="7" xfId="0" quotePrefix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7" zoomScale="68" zoomScaleNormal="68" workbookViewId="0">
      <selection activeCell="T26" sqref="T26"/>
    </sheetView>
  </sheetViews>
  <sheetFormatPr defaultColWidth="9" defaultRowHeight="14.4" x14ac:dyDescent="0.3"/>
  <cols>
    <col min="1" max="1" width="8.109375" customWidth="1"/>
    <col min="2" max="2" width="25.109375" customWidth="1"/>
    <col min="3" max="3" width="26.33203125" customWidth="1"/>
    <col min="4" max="5" width="15.6640625" customWidth="1"/>
    <col min="6" max="6" width="30.5546875" customWidth="1"/>
    <col min="7" max="7" width="15.6640625" customWidth="1"/>
    <col min="8" max="8" width="5.6640625" customWidth="1"/>
    <col min="9" max="9" width="15.6640625" customWidth="1"/>
    <col min="10" max="10" width="13.109375" customWidth="1"/>
    <col min="11" max="11" width="15.6640625" customWidth="1"/>
    <col min="12" max="12" width="25.44140625" customWidth="1"/>
    <col min="13" max="13" width="15.6640625" customWidth="1"/>
    <col min="14" max="14" width="34.33203125" customWidth="1"/>
    <col min="15" max="15" width="9.109375" customWidth="1"/>
  </cols>
  <sheetData>
    <row r="1" spans="1:15" ht="15" customHeight="1" x14ac:dyDescent="0.3">
      <c r="N1" s="8" t="s">
        <v>0</v>
      </c>
    </row>
    <row r="2" spans="1:15" ht="75.75" customHeight="1" x14ac:dyDescent="0.3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5" ht="15.6" x14ac:dyDescent="0.3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x14ac:dyDescent="0.3">
      <c r="N4" s="9" t="s">
        <v>3</v>
      </c>
    </row>
    <row r="5" spans="1:15" x14ac:dyDescent="0.3">
      <c r="N5" s="9" t="s">
        <v>4</v>
      </c>
    </row>
    <row r="6" spans="1:15" ht="24" customHeight="1" x14ac:dyDescent="0.3">
      <c r="A6" s="18" t="str">
        <f t="shared" ref="A6" si="0">"№
п/п"</f>
        <v>№
п/п</v>
      </c>
      <c r="B6" s="18" t="str">
        <f t="shared" ref="B6" si="1">"Наименование избирательного округа"</f>
        <v>Наименование избирательного округа</v>
      </c>
      <c r="C6" s="18" t="str">
        <f t="shared" ref="C6" si="2">"Фамилия, имя, отчество кандидата"</f>
        <v>Фамилия, имя, отчество кандидата</v>
      </c>
      <c r="D6" s="21" t="str">
        <f t="shared" ref="D6" si="3">"Поступило средств"</f>
        <v>Поступило средств</v>
      </c>
      <c r="E6" s="22"/>
      <c r="F6" s="22"/>
      <c r="G6" s="22"/>
      <c r="H6" s="23"/>
      <c r="I6" s="21" t="str">
        <f t="shared" ref="I6" si="4">"Израсходовано средств"</f>
        <v>Израсходовано средств</v>
      </c>
      <c r="J6" s="22"/>
      <c r="K6" s="22"/>
      <c r="L6" s="23"/>
      <c r="M6" s="21" t="str">
        <f t="shared" ref="M6" si="5">"Возвращено средств"</f>
        <v>Возвращено средств</v>
      </c>
      <c r="N6" s="23"/>
    </row>
    <row r="7" spans="1:15" ht="54.9" customHeight="1" x14ac:dyDescent="0.3">
      <c r="A7" s="19"/>
      <c r="B7" s="19"/>
      <c r="C7" s="19"/>
      <c r="D7" s="18" t="str">
        <f t="shared" ref="D7" si="6">"всего"</f>
        <v>всего</v>
      </c>
      <c r="E7" s="21" t="str">
        <f t="shared" ref="E7" si="7">"из них"</f>
        <v>из них</v>
      </c>
      <c r="F7" s="22"/>
      <c r="G7" s="22"/>
      <c r="H7" s="23"/>
      <c r="I7" s="18" t="str">
        <f t="shared" ref="I7" si="8">"всего"</f>
        <v>всего</v>
      </c>
      <c r="J7" s="21" t="str">
        <f>"из них финансовые операции по расходованию средств на сумму, превышающую  50 тыс. рублей"</f>
        <v>из них финансовые операции по расходованию средств на сумму, превышающую  50 тыс. рублей</v>
      </c>
      <c r="K7" s="22"/>
      <c r="L7" s="23"/>
      <c r="M7" s="18" t="str">
        <f t="shared" ref="M7" si="9">"сумма, руб."</f>
        <v>сумма, руб.</v>
      </c>
      <c r="N7" s="18" t="str">
        <f t="shared" ref="N7" si="10">"основание возврата"</f>
        <v>основание возврата</v>
      </c>
      <c r="O7" s="10"/>
    </row>
    <row r="8" spans="1:15" ht="69.900000000000006" customHeight="1" x14ac:dyDescent="0.3">
      <c r="A8" s="19"/>
      <c r="B8" s="19"/>
      <c r="C8" s="19"/>
      <c r="D8" s="19"/>
      <c r="E8" s="21" t="str">
        <f t="shared" ref="E8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23"/>
      <c r="G8" s="21" t="str">
        <f t="shared" ref="G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23"/>
      <c r="I8" s="19"/>
      <c r="J8" s="18" t="str">
        <f t="shared" ref="J8" si="13">"дата операции"</f>
        <v>дата операции</v>
      </c>
      <c r="K8" s="18" t="str">
        <f t="shared" ref="K8" si="14">"сумма, руб."</f>
        <v>сумма, руб.</v>
      </c>
      <c r="L8" s="18" t="str">
        <f t="shared" ref="L8" si="15">"назначение платежа"</f>
        <v>назначение платежа</v>
      </c>
      <c r="M8" s="19"/>
      <c r="N8" s="19"/>
      <c r="O8" s="10"/>
    </row>
    <row r="9" spans="1:15" ht="75" customHeight="1" x14ac:dyDescent="0.3">
      <c r="A9" s="20"/>
      <c r="B9" s="20"/>
      <c r="C9" s="20"/>
      <c r="D9" s="20"/>
      <c r="E9" s="1" t="str">
        <f>"сумма, руб."</f>
        <v>сумма, руб.</v>
      </c>
      <c r="F9" s="1" t="str">
        <f>"наименование юридического лица"</f>
        <v>наименование юридического лица</v>
      </c>
      <c r="G9" s="1" t="str">
        <f>"сумма, руб."</f>
        <v>сумма, руб.</v>
      </c>
      <c r="H9" s="1" t="str">
        <f>"кол-во граждан"</f>
        <v>кол-во граждан</v>
      </c>
      <c r="I9" s="20"/>
      <c r="J9" s="20"/>
      <c r="K9" s="20"/>
      <c r="L9" s="20"/>
      <c r="M9" s="20"/>
      <c r="N9" s="20"/>
      <c r="O9" s="10"/>
    </row>
    <row r="10" spans="1:15" x14ac:dyDescent="0.3">
      <c r="A10" s="13" t="s">
        <v>5</v>
      </c>
      <c r="B10" s="1" t="str">
        <f>"2"</f>
        <v>2</v>
      </c>
      <c r="C10" s="1" t="str">
        <f>"3"</f>
        <v>3</v>
      </c>
      <c r="D10" s="1" t="str">
        <f>"4"</f>
        <v>4</v>
      </c>
      <c r="E10" s="1" t="str">
        <f>"5"</f>
        <v>5</v>
      </c>
      <c r="F10" s="1" t="str">
        <f>"6"</f>
        <v>6</v>
      </c>
      <c r="G10" s="1" t="str">
        <f>"7"</f>
        <v>7</v>
      </c>
      <c r="H10" s="1" t="str">
        <f>"8"</f>
        <v>8</v>
      </c>
      <c r="I10" s="1" t="str">
        <f>"9"</f>
        <v>9</v>
      </c>
      <c r="J10" s="1" t="str">
        <f>"10"</f>
        <v>10</v>
      </c>
      <c r="K10" s="1" t="str">
        <f>"11"</f>
        <v>11</v>
      </c>
      <c r="L10" s="1" t="str">
        <f>"12"</f>
        <v>12</v>
      </c>
      <c r="M10" s="1" t="str">
        <f>"13"</f>
        <v>13</v>
      </c>
      <c r="N10" s="1" t="str">
        <f>"14"</f>
        <v>14</v>
      </c>
      <c r="O10" s="10"/>
    </row>
    <row r="11" spans="1:15" ht="61.5" customHeight="1" x14ac:dyDescent="0.3">
      <c r="A11" s="14" t="s">
        <v>6</v>
      </c>
      <c r="B11" s="2" t="str">
        <f t="shared" ref="B11:B13" si="16">"Мухтуйский (№ 25)"</f>
        <v>Мухтуйский (№ 25)</v>
      </c>
      <c r="C11" s="2" t="str">
        <f>"Андреев Спартак Васильевич"</f>
        <v>Андреев Спартак Васильевич</v>
      </c>
      <c r="D11" s="3">
        <v>30000</v>
      </c>
      <c r="E11" s="3"/>
      <c r="F11" s="2"/>
      <c r="G11" s="3"/>
      <c r="H11" s="4"/>
      <c r="I11" s="3">
        <v>4350</v>
      </c>
      <c r="J11" s="11"/>
      <c r="K11" s="3"/>
      <c r="L11" s="2"/>
      <c r="M11" s="3"/>
      <c r="N11" s="2" t="str">
        <f>""</f>
        <v/>
      </c>
      <c r="O11" s="10"/>
    </row>
    <row r="12" spans="1:15" ht="30" customHeight="1" x14ac:dyDescent="0.3">
      <c r="A12" s="13" t="s">
        <v>7</v>
      </c>
      <c r="B12" s="5" t="str">
        <f>""</f>
        <v/>
      </c>
      <c r="C12" s="5" t="str">
        <f>"Итого по кандидату"</f>
        <v>Итого по кандидату</v>
      </c>
      <c r="D12" s="6">
        <v>30000</v>
      </c>
      <c r="E12" s="6">
        <v>0</v>
      </c>
      <c r="F12" s="5" t="str">
        <f>""</f>
        <v/>
      </c>
      <c r="G12" s="6">
        <v>0</v>
      </c>
      <c r="H12" s="7"/>
      <c r="I12" s="6">
        <v>4350</v>
      </c>
      <c r="J12" s="12"/>
      <c r="K12" s="6">
        <v>0</v>
      </c>
      <c r="L12" s="5" t="str">
        <f>""</f>
        <v/>
      </c>
      <c r="M12" s="6">
        <v>0</v>
      </c>
      <c r="N12" s="5" t="str">
        <f>""</f>
        <v/>
      </c>
      <c r="O12" s="10"/>
    </row>
    <row r="13" spans="1:15" ht="45" customHeight="1" x14ac:dyDescent="0.3">
      <c r="A13" s="14" t="s">
        <v>8</v>
      </c>
      <c r="B13" s="2" t="str">
        <f t="shared" si="16"/>
        <v>Мухтуйский (№ 25)</v>
      </c>
      <c r="C13" s="2" t="str">
        <f>"Андреева Надежда Юрьевна"</f>
        <v>Андреева Надежда Юрьевна</v>
      </c>
      <c r="D13" s="3">
        <v>300000</v>
      </c>
      <c r="E13" s="3"/>
      <c r="F13" s="2" t="str">
        <f>""</f>
        <v/>
      </c>
      <c r="G13" s="3"/>
      <c r="H13" s="4"/>
      <c r="I13" s="3">
        <v>68000</v>
      </c>
      <c r="J13" s="11"/>
      <c r="K13" s="3">
        <v>68000</v>
      </c>
      <c r="L13" s="2" t="s">
        <v>9</v>
      </c>
      <c r="M13" s="3"/>
      <c r="N13" s="2" t="str">
        <f>""</f>
        <v/>
      </c>
      <c r="O13" s="10"/>
    </row>
    <row r="14" spans="1:15" ht="30" customHeight="1" x14ac:dyDescent="0.3">
      <c r="A14" s="13" t="s">
        <v>7</v>
      </c>
      <c r="B14" s="5" t="str">
        <f>""</f>
        <v/>
      </c>
      <c r="C14" s="5" t="str">
        <f>"Итого по кандидату"</f>
        <v>Итого по кандидату</v>
      </c>
      <c r="D14" s="6">
        <v>300000</v>
      </c>
      <c r="E14" s="6">
        <v>0</v>
      </c>
      <c r="F14" s="5" t="str">
        <f>""</f>
        <v/>
      </c>
      <c r="G14" s="6">
        <v>0</v>
      </c>
      <c r="H14" s="7"/>
      <c r="I14" s="6">
        <v>68000</v>
      </c>
      <c r="J14" s="12"/>
      <c r="K14" s="6">
        <v>0</v>
      </c>
      <c r="L14" s="5" t="str">
        <f>""</f>
        <v/>
      </c>
      <c r="M14" s="6">
        <v>0</v>
      </c>
      <c r="N14" s="5" t="str">
        <f>""</f>
        <v/>
      </c>
      <c r="O14" s="10"/>
    </row>
    <row r="15" spans="1:15" ht="45" customHeight="1" x14ac:dyDescent="0.3">
      <c r="A15" s="14" t="s">
        <v>10</v>
      </c>
      <c r="B15" s="2" t="str">
        <f>"Мухтуйский (№ 25)"</f>
        <v>Мухтуйский (№ 25)</v>
      </c>
      <c r="C15" s="2" t="str">
        <f>"Зорин Капитон Капитонович"</f>
        <v>Зорин Капитон Капитонович</v>
      </c>
      <c r="D15" s="3">
        <v>0</v>
      </c>
      <c r="E15" s="3"/>
      <c r="F15" s="2" t="str">
        <f>""</f>
        <v/>
      </c>
      <c r="G15" s="3"/>
      <c r="H15" s="4"/>
      <c r="I15" s="3">
        <v>0</v>
      </c>
      <c r="J15" s="11"/>
      <c r="K15" s="3"/>
      <c r="L15" s="2" t="str">
        <f>""</f>
        <v/>
      </c>
      <c r="M15" s="3"/>
      <c r="N15" s="2" t="str">
        <f>""</f>
        <v/>
      </c>
      <c r="O15" s="10"/>
    </row>
    <row r="16" spans="1:15" ht="30" customHeight="1" x14ac:dyDescent="0.3">
      <c r="A16" s="13" t="s">
        <v>7</v>
      </c>
      <c r="B16" s="5" t="str">
        <f>""</f>
        <v/>
      </c>
      <c r="C16" s="5" t="str">
        <f>"Итого по кандидату"</f>
        <v>Итого по кандидату</v>
      </c>
      <c r="D16" s="6">
        <v>0</v>
      </c>
      <c r="E16" s="6">
        <v>0</v>
      </c>
      <c r="F16" s="5" t="str">
        <f>""</f>
        <v/>
      </c>
      <c r="G16" s="6">
        <v>0</v>
      </c>
      <c r="H16" s="7"/>
      <c r="I16" s="6">
        <v>0</v>
      </c>
      <c r="J16" s="12"/>
      <c r="K16" s="6">
        <v>0</v>
      </c>
      <c r="L16" s="5" t="str">
        <f>""</f>
        <v/>
      </c>
      <c r="M16" s="6">
        <v>0</v>
      </c>
      <c r="N16" s="5" t="str">
        <f>""</f>
        <v/>
      </c>
      <c r="O16" s="10"/>
    </row>
    <row r="17" spans="1:15" ht="45" customHeight="1" x14ac:dyDescent="0.3">
      <c r="A17" s="14" t="s">
        <v>11</v>
      </c>
      <c r="B17" s="2" t="str">
        <f>"Мухтуйский (№ 25)"</f>
        <v>Мухтуйский (№ 25)</v>
      </c>
      <c r="C17" s="2" t="str">
        <f>"Легантьев Алексей Геннадьевич"</f>
        <v>Легантьев Алексей Геннадьевич</v>
      </c>
      <c r="D17" s="3">
        <v>0</v>
      </c>
      <c r="E17" s="3"/>
      <c r="F17" s="2" t="str">
        <f t="shared" ref="F17:F20" si="17">""</f>
        <v/>
      </c>
      <c r="G17" s="3">
        <v>0</v>
      </c>
      <c r="H17" s="4"/>
      <c r="I17" s="3">
        <v>0</v>
      </c>
      <c r="J17" s="11"/>
      <c r="K17" s="3"/>
      <c r="L17" s="2" t="str">
        <f>""</f>
        <v/>
      </c>
      <c r="M17" s="3"/>
      <c r="N17" s="2" t="str">
        <f t="shared" ref="N17:N20" si="18">""</f>
        <v/>
      </c>
      <c r="O17" s="10"/>
    </row>
    <row r="18" spans="1:15" ht="30" customHeight="1" x14ac:dyDescent="0.3">
      <c r="A18" s="13" t="s">
        <v>7</v>
      </c>
      <c r="B18" s="5" t="str">
        <f>""</f>
        <v/>
      </c>
      <c r="C18" s="5" t="str">
        <f>"Итого по кандидату"</f>
        <v>Итого по кандидату</v>
      </c>
      <c r="D18" s="6">
        <v>0</v>
      </c>
      <c r="E18" s="6">
        <v>0</v>
      </c>
      <c r="F18" s="5" t="str">
        <f t="shared" si="17"/>
        <v/>
      </c>
      <c r="G18" s="6">
        <v>0</v>
      </c>
      <c r="H18" s="7"/>
      <c r="I18" s="6">
        <v>0</v>
      </c>
      <c r="J18" s="12"/>
      <c r="K18" s="6">
        <v>0</v>
      </c>
      <c r="L18" s="5" t="str">
        <f>""</f>
        <v/>
      </c>
      <c r="M18" s="6">
        <v>0</v>
      </c>
      <c r="N18" s="5" t="str">
        <f t="shared" si="18"/>
        <v/>
      </c>
      <c r="O18" s="10"/>
    </row>
    <row r="19" spans="1:15" ht="35.25" customHeight="1" x14ac:dyDescent="0.3">
      <c r="A19" s="14" t="s">
        <v>12</v>
      </c>
      <c r="B19" s="2" t="str">
        <f>"Мухтуйский (№ 25)"</f>
        <v>Мухтуйский (№ 25)</v>
      </c>
      <c r="C19" s="2" t="str">
        <f>"Ноттосов Николай Макарович"</f>
        <v>Ноттосов Николай Макарович</v>
      </c>
      <c r="D19" s="3">
        <v>205000</v>
      </c>
      <c r="E19" s="3"/>
      <c r="F19" s="2" t="str">
        <f t="shared" si="17"/>
        <v/>
      </c>
      <c r="G19" s="3"/>
      <c r="H19" s="4"/>
      <c r="I19" s="3">
        <v>195730</v>
      </c>
      <c r="J19" s="11"/>
      <c r="K19" s="3">
        <v>191380</v>
      </c>
      <c r="L19" s="2" t="s">
        <v>9</v>
      </c>
      <c r="M19" s="3"/>
      <c r="N19" s="2" t="str">
        <f t="shared" si="18"/>
        <v/>
      </c>
      <c r="O19" s="10"/>
    </row>
    <row r="20" spans="1:15" ht="30" customHeight="1" x14ac:dyDescent="0.3">
      <c r="A20" s="13" t="s">
        <v>7</v>
      </c>
      <c r="B20" s="5" t="str">
        <f>""</f>
        <v/>
      </c>
      <c r="C20" s="5" t="str">
        <f>"Итого по кандидату"</f>
        <v>Итого по кандидату</v>
      </c>
      <c r="D20" s="6">
        <v>205000</v>
      </c>
      <c r="E20" s="6">
        <v>0</v>
      </c>
      <c r="F20" s="5" t="str">
        <f t="shared" si="17"/>
        <v/>
      </c>
      <c r="G20" s="6">
        <v>0</v>
      </c>
      <c r="H20" s="7"/>
      <c r="I20" s="6">
        <v>195730</v>
      </c>
      <c r="J20" s="12"/>
      <c r="K20" s="6">
        <v>191380</v>
      </c>
      <c r="L20" s="5" t="str">
        <f>""</f>
        <v/>
      </c>
      <c r="M20" s="6">
        <v>0</v>
      </c>
      <c r="N20" s="5" t="str">
        <f t="shared" si="18"/>
        <v/>
      </c>
      <c r="O20" s="10"/>
    </row>
    <row r="21" spans="1:15" x14ac:dyDescent="0.3">
      <c r="A21" s="13" t="s">
        <v>7</v>
      </c>
      <c r="B21" s="5" t="str">
        <f>""</f>
        <v/>
      </c>
      <c r="C21" s="5" t="str">
        <f>"Итого"</f>
        <v>Итого</v>
      </c>
      <c r="D21" s="6">
        <f>D12+D14+D16+D18+D20</f>
        <v>535000</v>
      </c>
      <c r="E21" s="6">
        <f t="shared" ref="E21:M21" si="19">E12+E14+E16+E18+E20</f>
        <v>0</v>
      </c>
      <c r="F21" s="6"/>
      <c r="G21" s="6">
        <f t="shared" si="19"/>
        <v>0</v>
      </c>
      <c r="H21" s="6"/>
      <c r="I21" s="6">
        <f>I12+I14+I16+I18+I20</f>
        <v>268080</v>
      </c>
      <c r="J21" s="6"/>
      <c r="K21" s="6">
        <f t="shared" si="19"/>
        <v>191380</v>
      </c>
      <c r="L21" s="6"/>
      <c r="M21" s="6">
        <f t="shared" si="19"/>
        <v>0</v>
      </c>
      <c r="N21" s="5" t="str">
        <f>""</f>
        <v/>
      </c>
      <c r="O21" s="10"/>
    </row>
    <row r="22" spans="1:15" x14ac:dyDescent="0.3">
      <c r="O22" s="10"/>
    </row>
    <row r="24" spans="1:15" x14ac:dyDescent="0.3">
      <c r="A24" s="24" t="s">
        <v>13</v>
      </c>
      <c r="B24" s="24"/>
      <c r="C24" s="24"/>
      <c r="D24" s="24"/>
      <c r="E24" s="24"/>
      <c r="G24" s="25"/>
      <c r="H24" s="25"/>
      <c r="L24" s="26" t="s">
        <v>14</v>
      </c>
      <c r="M24" s="26"/>
      <c r="N24" s="26"/>
    </row>
    <row r="25" spans="1:15" ht="30" customHeight="1" x14ac:dyDescent="0.3">
      <c r="A25" s="15" t="s">
        <v>15</v>
      </c>
      <c r="B25" s="15"/>
      <c r="C25" s="15"/>
      <c r="D25" s="15"/>
      <c r="E25" s="15"/>
      <c r="G25" s="16" t="s">
        <v>16</v>
      </c>
      <c r="H25" s="16"/>
      <c r="L25" s="17" t="s">
        <v>17</v>
      </c>
      <c r="M25" s="17"/>
      <c r="N25" s="17"/>
    </row>
  </sheetData>
  <mergeCells count="25">
    <mergeCell ref="G8:H8"/>
    <mergeCell ref="A24:E24"/>
    <mergeCell ref="G24:H24"/>
    <mergeCell ref="L24:N24"/>
    <mergeCell ref="A2:N2"/>
    <mergeCell ref="A3:N3"/>
    <mergeCell ref="D6:H6"/>
    <mergeCell ref="I6:L6"/>
    <mergeCell ref="M6:N6"/>
    <mergeCell ref="A25:E25"/>
    <mergeCell ref="G25:H25"/>
    <mergeCell ref="L25:N25"/>
    <mergeCell ref="A6:A9"/>
    <mergeCell ref="B6:B9"/>
    <mergeCell ref="C6:C9"/>
    <mergeCell ref="D7:D9"/>
    <mergeCell ref="I7:I9"/>
    <mergeCell ref="J8:J9"/>
    <mergeCell ref="K8:K9"/>
    <mergeCell ref="L8:L9"/>
    <mergeCell ref="M7:M9"/>
    <mergeCell ref="N7:N9"/>
    <mergeCell ref="E7:H7"/>
    <mergeCell ref="J7:L7"/>
    <mergeCell ref="E8:F8"/>
  </mergeCells>
  <pageMargins left="0.34722222222222199" right="0.13888888888888901" top="0.13888888888888901" bottom="0.13888888888888901" header="0.3" footer="0.3"/>
  <pageSetup paperSize="9" scale="5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Гибало Андрей Олексович</cp:lastModifiedBy>
  <cp:lastPrinted>2023-08-07T05:51:00Z</cp:lastPrinted>
  <dcterms:created xsi:type="dcterms:W3CDTF">2023-08-02T00:46:00Z</dcterms:created>
  <dcterms:modified xsi:type="dcterms:W3CDTF">2023-08-14T01:13:36Z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C7C101B2948A433297BC97C267602F04</vt:lpwstr>
  </property>
  <property fmtid="{D5CDD505-2E9C-101B-9397-08002B2CF9AE}" pid="3" name="KSOProductBuildVer">
    <vt:lpwstr>1049-11.2.0.11537</vt:lpwstr>
  </property>
</Properties>
</file>