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13_ncr:1_{F3101ED7-C651-40FD-B4A7-577DF57E88B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Лист1!$A$1:$J$3481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9" i="1" l="1"/>
  <c r="G45" i="1"/>
  <c r="M3376" i="1"/>
  <c r="L3376" i="1"/>
  <c r="P3375" i="1"/>
  <c r="P3374" i="1"/>
  <c r="P3373" i="1"/>
  <c r="P3372" i="1"/>
  <c r="P3371" i="1"/>
  <c r="P3370" i="1"/>
  <c r="P3369" i="1"/>
  <c r="P3368" i="1"/>
  <c r="P3367" i="1"/>
  <c r="P3366" i="1"/>
  <c r="P3365" i="1"/>
  <c r="P3364" i="1"/>
  <c r="P3363" i="1"/>
  <c r="P3362" i="1"/>
  <c r="O3361" i="1"/>
  <c r="P3361" i="1"/>
  <c r="P3359" i="1"/>
  <c r="O3358" i="1"/>
  <c r="P3358" i="1"/>
  <c r="O3357" i="1"/>
  <c r="P3357" i="1"/>
  <c r="O3356" i="1"/>
  <c r="P3356" i="1"/>
  <c r="O3355" i="1"/>
  <c r="P3355" i="1"/>
  <c r="O3354" i="1"/>
  <c r="P3354" i="1"/>
  <c r="O3353" i="1"/>
  <c r="P3353" i="1"/>
  <c r="O3351" i="1"/>
  <c r="N3351" i="1"/>
  <c r="O3350" i="1"/>
  <c r="P3350" i="1"/>
  <c r="O3349" i="1"/>
  <c r="N3349" i="1"/>
  <c r="J3349" i="1"/>
  <c r="J3348" i="1"/>
  <c r="J3347" i="1"/>
  <c r="J3346" i="1"/>
  <c r="O3345" i="1"/>
  <c r="N3345" i="1"/>
  <c r="J3345" i="1"/>
  <c r="O3344" i="1"/>
  <c r="P3344" i="1"/>
  <c r="J3343" i="1"/>
  <c r="O3342" i="1"/>
  <c r="N3342" i="1"/>
  <c r="J3342" i="1"/>
  <c r="O3341" i="1"/>
  <c r="J3341" i="1"/>
  <c r="N3341" i="1"/>
  <c r="O3340" i="1"/>
  <c r="N3340" i="1"/>
  <c r="J3340" i="1"/>
  <c r="O3339" i="1"/>
  <c r="P3339" i="1"/>
  <c r="J3339" i="1"/>
  <c r="O3338" i="1"/>
  <c r="P3338" i="1"/>
  <c r="J3338" i="1"/>
  <c r="P3337" i="1"/>
  <c r="J3337" i="1"/>
  <c r="O3336" i="1"/>
  <c r="N3336" i="1"/>
  <c r="J3336" i="1"/>
  <c r="O3335" i="1"/>
  <c r="P3335" i="1"/>
  <c r="J3335" i="1"/>
  <c r="J3333" i="1"/>
  <c r="O3332" i="1"/>
  <c r="N3332" i="1"/>
  <c r="J3332" i="1"/>
  <c r="O3331" i="1"/>
  <c r="N3331" i="1"/>
  <c r="J3331" i="1"/>
  <c r="O3330" i="1"/>
  <c r="N3330" i="1"/>
  <c r="J3330" i="1"/>
  <c r="O3329" i="1"/>
  <c r="N3329" i="1"/>
  <c r="J3329" i="1"/>
  <c r="O3328" i="1"/>
  <c r="N3328" i="1"/>
  <c r="J3328" i="1"/>
  <c r="O3327" i="1"/>
  <c r="N3327" i="1"/>
  <c r="J3327" i="1"/>
  <c r="O3325" i="1"/>
  <c r="N3325" i="1"/>
  <c r="J3325" i="1"/>
  <c r="O3322" i="1"/>
  <c r="N3322" i="1"/>
  <c r="J3322" i="1"/>
  <c r="J3321" i="1"/>
  <c r="J3320" i="1"/>
  <c r="J3319" i="1"/>
  <c r="J3318" i="1"/>
  <c r="J3317" i="1"/>
  <c r="O3316" i="1"/>
  <c r="N3316" i="1"/>
  <c r="J3316" i="1"/>
  <c r="J3314" i="1"/>
  <c r="O3313" i="1"/>
  <c r="N3313" i="1"/>
  <c r="J3313" i="1"/>
  <c r="J3312" i="1"/>
  <c r="O3311" i="1"/>
  <c r="N3311" i="1"/>
  <c r="J3311" i="1"/>
  <c r="O3310" i="1"/>
  <c r="N3310" i="1"/>
  <c r="J3310" i="1"/>
  <c r="O3309" i="1"/>
  <c r="N3309" i="1"/>
  <c r="J3309" i="1"/>
  <c r="N3308" i="1"/>
  <c r="P3308" i="1"/>
  <c r="J3308" i="1"/>
  <c r="J3307" i="1"/>
  <c r="O3306" i="1"/>
  <c r="N3306" i="1"/>
  <c r="J3306" i="1"/>
  <c r="O3302" i="1"/>
  <c r="N3302" i="1"/>
  <c r="J3302" i="1"/>
  <c r="O3301" i="1"/>
  <c r="N3301" i="1"/>
  <c r="J3301" i="1"/>
  <c r="O3300" i="1"/>
  <c r="N3300" i="1"/>
  <c r="J3300" i="1"/>
  <c r="J3299" i="1"/>
  <c r="O3298" i="1"/>
  <c r="N3298" i="1"/>
  <c r="J3298" i="1"/>
  <c r="O3297" i="1"/>
  <c r="N3297" i="1"/>
  <c r="J3297" i="1"/>
  <c r="O3296" i="1"/>
  <c r="N3296" i="1"/>
  <c r="J3296" i="1"/>
  <c r="O3295" i="1"/>
  <c r="N3295" i="1"/>
  <c r="J3295" i="1"/>
  <c r="O3294" i="1"/>
  <c r="N3294" i="1"/>
  <c r="J3294" i="1"/>
  <c r="O3293" i="1"/>
  <c r="N3293" i="1"/>
  <c r="J3293" i="1"/>
  <c r="O3292" i="1"/>
  <c r="N3292" i="1"/>
  <c r="J3292" i="1"/>
  <c r="J3291" i="1"/>
  <c r="O3290" i="1"/>
  <c r="N3290" i="1"/>
  <c r="J3290" i="1"/>
  <c r="O3289" i="1"/>
  <c r="N3289" i="1"/>
  <c r="J3289" i="1"/>
  <c r="J3288" i="1"/>
  <c r="J3287" i="1"/>
  <c r="O3286" i="1"/>
  <c r="N3286" i="1"/>
  <c r="J3286" i="1"/>
  <c r="O3282" i="1"/>
  <c r="N3282" i="1"/>
  <c r="J3282" i="1"/>
  <c r="O3281" i="1"/>
  <c r="N3281" i="1"/>
  <c r="J3281" i="1"/>
  <c r="O3280" i="1"/>
  <c r="N3280" i="1"/>
  <c r="J3280" i="1"/>
  <c r="O3279" i="1"/>
  <c r="N3279" i="1"/>
  <c r="J3279" i="1"/>
  <c r="O3278" i="1"/>
  <c r="N3278" i="1"/>
  <c r="J3278" i="1"/>
  <c r="O3276" i="1"/>
  <c r="N3276" i="1"/>
  <c r="J3276" i="1"/>
  <c r="O3275" i="1"/>
  <c r="N3275" i="1"/>
  <c r="J3275" i="1"/>
  <c r="O3274" i="1"/>
  <c r="N3274" i="1"/>
  <c r="J3274" i="1"/>
  <c r="O3273" i="1"/>
  <c r="N3273" i="1"/>
  <c r="J3273" i="1"/>
  <c r="O3272" i="1"/>
  <c r="N3272" i="1"/>
  <c r="J3272" i="1"/>
  <c r="O3271" i="1"/>
  <c r="N3271" i="1"/>
  <c r="J3271" i="1"/>
  <c r="O3270" i="1"/>
  <c r="N3270" i="1"/>
  <c r="J3270" i="1"/>
  <c r="O3269" i="1"/>
  <c r="N3269" i="1"/>
  <c r="J3269" i="1"/>
  <c r="O3268" i="1"/>
  <c r="N3268" i="1"/>
  <c r="J3268" i="1"/>
  <c r="O3266" i="1"/>
  <c r="N3266" i="1"/>
  <c r="J3266" i="1"/>
  <c r="O3265" i="1"/>
  <c r="N3265" i="1"/>
  <c r="J3265" i="1"/>
  <c r="O3264" i="1"/>
  <c r="N3264" i="1"/>
  <c r="J3264" i="1"/>
  <c r="O3263" i="1"/>
  <c r="N3263" i="1"/>
  <c r="J3263" i="1"/>
  <c r="O3262" i="1"/>
  <c r="N3262" i="1"/>
  <c r="J3262" i="1"/>
  <c r="O3261" i="1"/>
  <c r="N3261" i="1"/>
  <c r="J3261" i="1"/>
  <c r="J3260" i="1"/>
  <c r="O3259" i="1"/>
  <c r="N3259" i="1"/>
  <c r="J3259" i="1"/>
  <c r="O3258" i="1"/>
  <c r="N3258" i="1"/>
  <c r="J3258" i="1"/>
  <c r="O3257" i="1"/>
  <c r="N3257" i="1"/>
  <c r="J3257" i="1"/>
  <c r="O3256" i="1"/>
  <c r="N3256" i="1"/>
  <c r="J3256" i="1"/>
  <c r="O3254" i="1"/>
  <c r="N3254" i="1"/>
  <c r="J3254" i="1"/>
  <c r="O3253" i="1"/>
  <c r="N3253" i="1"/>
  <c r="J3253" i="1"/>
  <c r="O3252" i="1"/>
  <c r="N3252" i="1"/>
  <c r="J3252" i="1"/>
  <c r="O3251" i="1"/>
  <c r="P3251" i="1"/>
  <c r="O3250" i="1"/>
  <c r="N3250" i="1"/>
  <c r="O3249" i="1"/>
  <c r="N3249" i="1"/>
  <c r="J3249" i="1"/>
  <c r="O3248" i="1"/>
  <c r="N3248" i="1"/>
  <c r="J3248" i="1"/>
  <c r="O3247" i="1"/>
  <c r="N3247" i="1"/>
  <c r="J3247" i="1"/>
  <c r="O3246" i="1"/>
  <c r="N3246" i="1"/>
  <c r="J3246" i="1"/>
  <c r="O3244" i="1"/>
  <c r="N3244" i="1"/>
  <c r="O3238" i="1"/>
  <c r="N3238" i="1"/>
  <c r="O3237" i="1"/>
  <c r="N3237" i="1"/>
  <c r="J3237" i="1"/>
  <c r="O3236" i="1"/>
  <c r="N3236" i="1"/>
  <c r="J3236" i="1"/>
  <c r="O3235" i="1"/>
  <c r="N3235" i="1"/>
  <c r="J3235" i="1"/>
  <c r="O3234" i="1"/>
  <c r="N3234" i="1"/>
  <c r="J3234" i="1"/>
  <c r="P3233" i="1"/>
  <c r="O3232" i="1"/>
  <c r="N3232" i="1"/>
  <c r="J3232" i="1"/>
  <c r="O3231" i="1"/>
  <c r="N3231" i="1"/>
  <c r="J3231" i="1"/>
  <c r="O3230" i="1"/>
  <c r="N3230" i="1"/>
  <c r="J3230" i="1"/>
  <c r="O3229" i="1"/>
  <c r="N3229" i="1"/>
  <c r="J3229" i="1"/>
  <c r="O3228" i="1"/>
  <c r="N3228" i="1"/>
  <c r="O3227" i="1"/>
  <c r="N3227" i="1"/>
  <c r="J3227" i="1"/>
  <c r="P3226" i="1"/>
  <c r="O3225" i="1"/>
  <c r="N3225" i="1"/>
  <c r="J3225" i="1"/>
  <c r="O3224" i="1"/>
  <c r="N3224" i="1"/>
  <c r="J3224" i="1"/>
  <c r="O3223" i="1"/>
  <c r="N3223" i="1"/>
  <c r="J3223" i="1"/>
  <c r="O3222" i="1"/>
  <c r="N3222" i="1"/>
  <c r="J3222" i="1"/>
  <c r="O3220" i="1"/>
  <c r="N3220" i="1"/>
  <c r="J3220" i="1"/>
  <c r="O3219" i="1"/>
  <c r="N3219" i="1"/>
  <c r="J3219" i="1"/>
  <c r="O3218" i="1"/>
  <c r="N3218" i="1"/>
  <c r="J3218" i="1"/>
  <c r="O3216" i="1"/>
  <c r="N3216" i="1"/>
  <c r="J3216" i="1"/>
  <c r="O3215" i="1"/>
  <c r="N3215" i="1"/>
  <c r="J3215" i="1"/>
  <c r="O3214" i="1"/>
  <c r="N3214" i="1"/>
  <c r="J3214" i="1"/>
  <c r="O3210" i="1"/>
  <c r="N3210" i="1"/>
  <c r="J3210" i="1"/>
  <c r="O3209" i="1"/>
  <c r="N3209" i="1"/>
  <c r="J3209" i="1"/>
  <c r="J3208" i="1"/>
  <c r="O3207" i="1"/>
  <c r="N3207" i="1"/>
  <c r="J3207" i="1"/>
  <c r="O3206" i="1"/>
  <c r="N3206" i="1"/>
  <c r="J3206" i="1"/>
  <c r="O3205" i="1"/>
  <c r="N3205" i="1"/>
  <c r="J3205" i="1"/>
  <c r="N3204" i="1"/>
  <c r="P3204" i="1"/>
  <c r="J3204" i="1"/>
  <c r="O3203" i="1"/>
  <c r="N3203" i="1"/>
  <c r="J3203" i="1"/>
  <c r="O3202" i="1"/>
  <c r="N3202" i="1"/>
  <c r="O3201" i="1"/>
  <c r="N3201" i="1"/>
  <c r="J3201" i="1"/>
  <c r="O3200" i="1"/>
  <c r="N3200" i="1"/>
  <c r="J3200" i="1"/>
  <c r="J3199" i="1"/>
  <c r="O3198" i="1"/>
  <c r="N3198" i="1"/>
  <c r="J3198" i="1"/>
  <c r="O3197" i="1"/>
  <c r="N3197" i="1"/>
  <c r="J3197" i="1"/>
  <c r="O3196" i="1"/>
  <c r="N3196" i="1"/>
  <c r="J3196" i="1"/>
  <c r="O3195" i="1"/>
  <c r="N3195" i="1"/>
  <c r="J3195" i="1"/>
  <c r="O3194" i="1"/>
  <c r="N3194" i="1"/>
  <c r="J3194" i="1"/>
  <c r="O3193" i="1"/>
  <c r="N3193" i="1"/>
  <c r="J3193" i="1"/>
  <c r="O3192" i="1"/>
  <c r="N3192" i="1"/>
  <c r="J3192" i="1"/>
  <c r="O3191" i="1"/>
  <c r="N3191" i="1"/>
  <c r="J3191" i="1"/>
  <c r="O3190" i="1"/>
  <c r="N3190" i="1"/>
  <c r="O3187" i="1"/>
  <c r="N3187" i="1"/>
  <c r="O3186" i="1"/>
  <c r="N3186" i="1"/>
  <c r="J3186" i="1"/>
  <c r="O3185" i="1"/>
  <c r="N3185" i="1"/>
  <c r="J3185" i="1"/>
  <c r="O3184" i="1"/>
  <c r="N3184" i="1"/>
  <c r="J3184" i="1"/>
  <c r="J3183" i="1"/>
  <c r="O3182" i="1"/>
  <c r="N3182" i="1"/>
  <c r="J3182" i="1"/>
  <c r="O3181" i="1"/>
  <c r="N3181" i="1"/>
  <c r="J3181" i="1"/>
  <c r="O3180" i="1"/>
  <c r="N3180" i="1"/>
  <c r="J3180" i="1"/>
  <c r="O3175" i="1"/>
  <c r="N3175" i="1"/>
  <c r="O3174" i="1"/>
  <c r="N3174" i="1"/>
  <c r="J3174" i="1"/>
  <c r="O3169" i="1"/>
  <c r="N3169" i="1"/>
  <c r="O3167" i="1"/>
  <c r="N3167" i="1"/>
  <c r="J3167" i="1"/>
  <c r="O3166" i="1"/>
  <c r="N3166" i="1"/>
  <c r="J3166" i="1"/>
  <c r="O3165" i="1"/>
  <c r="N3165" i="1"/>
  <c r="J3165" i="1"/>
  <c r="J3164" i="1"/>
  <c r="O3163" i="1"/>
  <c r="N3163" i="1"/>
  <c r="J3163" i="1"/>
  <c r="O3162" i="1"/>
  <c r="N3162" i="1"/>
  <c r="J3162" i="1"/>
  <c r="O3161" i="1"/>
  <c r="N3161" i="1"/>
  <c r="J3161" i="1"/>
  <c r="O3160" i="1"/>
  <c r="N3160" i="1"/>
  <c r="J3160" i="1"/>
  <c r="J3159" i="1"/>
  <c r="O3158" i="1"/>
  <c r="N3158" i="1"/>
  <c r="J3158" i="1"/>
  <c r="O3157" i="1"/>
  <c r="P3157" i="1"/>
  <c r="J3157" i="1"/>
  <c r="O3156" i="1"/>
  <c r="N3156" i="1"/>
  <c r="J3156" i="1"/>
  <c r="O3155" i="1"/>
  <c r="N3155" i="1"/>
  <c r="J3155" i="1"/>
  <c r="J3154" i="1"/>
  <c r="O3143" i="1"/>
  <c r="N3143" i="1"/>
  <c r="O3142" i="1"/>
  <c r="N3142" i="1"/>
  <c r="J3142" i="1"/>
  <c r="O3141" i="1"/>
  <c r="N3141" i="1"/>
  <c r="J3141" i="1"/>
  <c r="O3140" i="1"/>
  <c r="N3140" i="1"/>
  <c r="J3140" i="1"/>
  <c r="J3139" i="1"/>
  <c r="O3138" i="1"/>
  <c r="N3138" i="1"/>
  <c r="J3138" i="1"/>
  <c r="O3137" i="1"/>
  <c r="N3137" i="1"/>
  <c r="J3137" i="1"/>
  <c r="O3136" i="1"/>
  <c r="N3136" i="1"/>
  <c r="J3136" i="1"/>
  <c r="O3135" i="1"/>
  <c r="N3135" i="1"/>
  <c r="J3135" i="1"/>
  <c r="O3134" i="1"/>
  <c r="N3134" i="1"/>
  <c r="J3134" i="1"/>
  <c r="O3133" i="1"/>
  <c r="N3133" i="1"/>
  <c r="J3133" i="1"/>
  <c r="O3132" i="1"/>
  <c r="N3132" i="1"/>
  <c r="J3132" i="1"/>
  <c r="O3131" i="1"/>
  <c r="N3131" i="1"/>
  <c r="J3131" i="1"/>
  <c r="O3130" i="1"/>
  <c r="N3130" i="1"/>
  <c r="J3130" i="1"/>
  <c r="O3129" i="1"/>
  <c r="N3129" i="1"/>
  <c r="J3129" i="1"/>
  <c r="O3128" i="1"/>
  <c r="N3128" i="1"/>
  <c r="J3128" i="1"/>
  <c r="J3127" i="1"/>
  <c r="N3126" i="1"/>
  <c r="P3126" i="1"/>
  <c r="J3126" i="1"/>
  <c r="O3125" i="1"/>
  <c r="N3125" i="1"/>
  <c r="J3125" i="1"/>
  <c r="O3124" i="1"/>
  <c r="N3124" i="1"/>
  <c r="J3124" i="1"/>
  <c r="O3123" i="1"/>
  <c r="N3123" i="1"/>
  <c r="J3123" i="1"/>
  <c r="O3122" i="1"/>
  <c r="N3122" i="1"/>
  <c r="J3122" i="1"/>
  <c r="O3121" i="1"/>
  <c r="N3121" i="1"/>
  <c r="J3121" i="1"/>
  <c r="O3120" i="1"/>
  <c r="N3120" i="1"/>
  <c r="J3120" i="1"/>
  <c r="O3119" i="1"/>
  <c r="N3119" i="1"/>
  <c r="J3119" i="1"/>
  <c r="O3118" i="1"/>
  <c r="N3118" i="1"/>
  <c r="J3118" i="1"/>
  <c r="O3117" i="1"/>
  <c r="O3376" i="1"/>
  <c r="N3117" i="1"/>
  <c r="J3117" i="1"/>
  <c r="P3186" i="1"/>
  <c r="P3206" i="1"/>
  <c r="P3253" i="1"/>
  <c r="P3258" i="1"/>
  <c r="P3269" i="1"/>
  <c r="P3273" i="1"/>
  <c r="P3278" i="1"/>
  <c r="P3289" i="1"/>
  <c r="P3341" i="1"/>
  <c r="P3205" i="1"/>
  <c r="P3250" i="1"/>
  <c r="P3268" i="1"/>
  <c r="P3167" i="1"/>
  <c r="P3175" i="1"/>
  <c r="P3185" i="1"/>
  <c r="P3247" i="1"/>
  <c r="P3263" i="1"/>
  <c r="P3272" i="1"/>
  <c r="P3276" i="1"/>
  <c r="P3281" i="1"/>
  <c r="P3316" i="1"/>
  <c r="P3349" i="1"/>
  <c r="P3236" i="1"/>
  <c r="P3248" i="1"/>
  <c r="P3264" i="1"/>
  <c r="P3282" i="1"/>
  <c r="P3121" i="1"/>
  <c r="P3125" i="1"/>
  <c r="P3140" i="1"/>
  <c r="P3155" i="1"/>
  <c r="P3160" i="1"/>
  <c r="P3166" i="1"/>
  <c r="P3165" i="1"/>
  <c r="P3169" i="1"/>
  <c r="P3174" i="1"/>
  <c r="P3201" i="1"/>
  <c r="P3207" i="1"/>
  <c r="P3237" i="1"/>
  <c r="P3244" i="1"/>
  <c r="P3249" i="1"/>
  <c r="P3290" i="1"/>
  <c r="P3302" i="1"/>
  <c r="P3345" i="1"/>
  <c r="P3118" i="1"/>
  <c r="P3122" i="1"/>
  <c r="P3131" i="1"/>
  <c r="P3135" i="1"/>
  <c r="P3141" i="1"/>
  <c r="P3156" i="1"/>
  <c r="P3161" i="1"/>
  <c r="P3182" i="1"/>
  <c r="P3184" i="1"/>
  <c r="P3187" i="1"/>
  <c r="P3192" i="1"/>
  <c r="P3196" i="1"/>
  <c r="P3210" i="1"/>
  <c r="P3218" i="1"/>
  <c r="P3223" i="1"/>
  <c r="P3228" i="1"/>
  <c r="P3232" i="1"/>
  <c r="P3234" i="1"/>
  <c r="P3246" i="1"/>
  <c r="P3266" i="1"/>
  <c r="P3271" i="1"/>
  <c r="P3293" i="1"/>
  <c r="P3297" i="1"/>
  <c r="P3306" i="1"/>
  <c r="P3311" i="1"/>
  <c r="P3313" i="1"/>
  <c r="P3163" i="1"/>
  <c r="P3181" i="1"/>
  <c r="P3200" i="1"/>
  <c r="P3227" i="1"/>
  <c r="P3262" i="1"/>
  <c r="P3275" i="1"/>
  <c r="P3280" i="1"/>
  <c r="P3301" i="1"/>
  <c r="P3310" i="1"/>
  <c r="P3322" i="1"/>
  <c r="P3329" i="1"/>
  <c r="P3128" i="1"/>
  <c r="P3132" i="1"/>
  <c r="P3136" i="1"/>
  <c r="J3376" i="1"/>
  <c r="P3142" i="1"/>
  <c r="P3162" i="1"/>
  <c r="P3180" i="1"/>
  <c r="P3193" i="1"/>
  <c r="P3197" i="1"/>
  <c r="P3202" i="1"/>
  <c r="P3214" i="1"/>
  <c r="P3219" i="1"/>
  <c r="P3224" i="1"/>
  <c r="P3229" i="1"/>
  <c r="P3235" i="1"/>
  <c r="P3238" i="1"/>
  <c r="P3254" i="1"/>
  <c r="P3259" i="1"/>
  <c r="P3261" i="1"/>
  <c r="P3265" i="1"/>
  <c r="P3270" i="1"/>
  <c r="P3274" i="1"/>
  <c r="P3279" i="1"/>
  <c r="P3286" i="1"/>
  <c r="P3294" i="1"/>
  <c r="P3298" i="1"/>
  <c r="P3300" i="1"/>
  <c r="P3309" i="1"/>
  <c r="P3328" i="1"/>
  <c r="P3332" i="1"/>
  <c r="P3340" i="1"/>
  <c r="P3351" i="1"/>
  <c r="P3120" i="1"/>
  <c r="P3124" i="1"/>
  <c r="P3130" i="1"/>
  <c r="P3134" i="1"/>
  <c r="P3138" i="1"/>
  <c r="P3143" i="1"/>
  <c r="P3158" i="1"/>
  <c r="P3191" i="1"/>
  <c r="P3195" i="1"/>
  <c r="P3209" i="1"/>
  <c r="P3216" i="1"/>
  <c r="P3222" i="1"/>
  <c r="P3231" i="1"/>
  <c r="P3252" i="1"/>
  <c r="P3257" i="1"/>
  <c r="P3292" i="1"/>
  <c r="P3296" i="1"/>
  <c r="P3327" i="1"/>
  <c r="P3331" i="1"/>
  <c r="N3376" i="1"/>
  <c r="P3117" i="1"/>
  <c r="P3376" i="1"/>
  <c r="P3119" i="1"/>
  <c r="P3123" i="1"/>
  <c r="P3129" i="1"/>
  <c r="P3133" i="1"/>
  <c r="P3137" i="1"/>
  <c r="P3190" i="1"/>
  <c r="P3194" i="1"/>
  <c r="P3198" i="1"/>
  <c r="P3203" i="1"/>
  <c r="P3215" i="1"/>
  <c r="P3220" i="1"/>
  <c r="P3225" i="1"/>
  <c r="P3230" i="1"/>
  <c r="P3256" i="1"/>
  <c r="P3295" i="1"/>
  <c r="P3325" i="1"/>
  <c r="P3330" i="1"/>
  <c r="P3336" i="1"/>
  <c r="P334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G16" authorId="0" shapeId="0" xr:uid="{00000000-0006-0000-0000-000001000000}">
      <text>
        <r>
          <rPr>
            <b/>
            <sz val="8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<sst xmlns="http://schemas.openxmlformats.org/spreadsheetml/2006/main" count="192" uniqueCount="114">
  <si>
    <t>Приложение</t>
  </si>
  <si>
    <t>к Постановлению от "____"____________ 2013г. №_______</t>
  </si>
  <si>
    <t>к Постановлению от "_____" 2015г. № _______</t>
  </si>
  <si>
    <t>п/п</t>
  </si>
  <si>
    <t xml:space="preserve">№ п/п </t>
  </si>
  <si>
    <t xml:space="preserve">Правообладатель </t>
  </si>
  <si>
    <t>Наименование имущества</t>
  </si>
  <si>
    <t>Адрес (местоположение)</t>
  </si>
  <si>
    <t>Общая площадь (кв.м.)</t>
  </si>
  <si>
    <t>Назначение</t>
  </si>
  <si>
    <t xml:space="preserve">Кадастровый номер </t>
  </si>
  <si>
    <t>1</t>
  </si>
  <si>
    <t>Муниципальное образование  "Мирнинский район" Республики Саха  (Якутия)</t>
  </si>
  <si>
    <t>2</t>
  </si>
  <si>
    <t>нежилое помещение</t>
  </si>
  <si>
    <t>РС(Я), Мирнинский улус, г. Мирный, ул.Индустриальная, д.3, пом.18</t>
  </si>
  <si>
    <t>нежилое</t>
  </si>
  <si>
    <t>14:37:000229:294</t>
  </si>
  <si>
    <t>14:37:000229:352</t>
  </si>
  <si>
    <t>РС(Я), Мирнинский улус, г. Мирный, ул.Индустриальная, д.3, пом.12</t>
  </si>
  <si>
    <t>14:37:000229:289</t>
  </si>
  <si>
    <t>РС(Я), Мирнинский улус, г. Мирный, ул.Индустриальная, д.3, помещение № 11</t>
  </si>
  <si>
    <t>14:37:000229:291</t>
  </si>
  <si>
    <t>РС(Я), Мирнинский улус, г. Мирный, ул.Индустриальная, д.3, пом.10</t>
  </si>
  <si>
    <t>14:37:000229:292</t>
  </si>
  <si>
    <t>РС(Я), Мирнинский улус, г. Мирный, ул.Индустриальная, д.3, пом.15</t>
  </si>
  <si>
    <t>14:37:000229:285</t>
  </si>
  <si>
    <t>РС (Я), г. Мирный, ул. Индустриальная, д. 3, помещение  № 13</t>
  </si>
  <si>
    <t>14:37:000229:288</t>
  </si>
  <si>
    <t>РС (Я), г. Мирный, ул. Индустриальная, д.3, пом. 8 (гараж)</t>
  </si>
  <si>
    <t>14:37:000229:296</t>
  </si>
  <si>
    <t xml:space="preserve">часть нежилого помещения </t>
  </si>
  <si>
    <t>РС (Я), г. Мирный, ул. Индустриальная, д.3, пом. 8 (эстакада)</t>
  </si>
  <si>
    <t>3</t>
  </si>
  <si>
    <t>здание сауны</t>
  </si>
  <si>
    <t>РС (Я), г. Мирный, ш. Кирова, база АСРБ</t>
  </si>
  <si>
    <t>14:37:000405:174</t>
  </si>
  <si>
    <t>4</t>
  </si>
  <si>
    <t>5</t>
  </si>
  <si>
    <t>6</t>
  </si>
  <si>
    <t>земельный участок</t>
  </si>
  <si>
    <t>РС (Я), г. Мирный, ул. Экспедиционная,                            д. 53, к. 8</t>
  </si>
  <si>
    <t>для размещения производственных и административных зданий, строений, сооружений промышленности, коммунального хозяйства, материально-технического, продовольственного снабжения, сбыта и заготовок</t>
  </si>
  <si>
    <t>14:37:000316:136</t>
  </si>
  <si>
    <t>РС (Я), г. Мирный, ул. Экспедиционная,                           д. 53, к. 8</t>
  </si>
  <si>
    <t>14:37:000000:3236</t>
  </si>
  <si>
    <t>УТВЕРЖДАЮ:</t>
  </si>
  <si>
    <t>Зам главы района,</t>
  </si>
  <si>
    <t>Председатель КИО</t>
  </si>
  <si>
    <t>Тупицын Е.Ф.</t>
  </si>
  <si>
    <t>__________________________________</t>
  </si>
  <si>
    <t>на 1.10.2004г.</t>
  </si>
  <si>
    <t xml:space="preserve">                               П Л А Н  </t>
  </si>
  <si>
    <t>расчетная аренд. плата в год</t>
  </si>
  <si>
    <t>кап.ремонт остаток. с 2003г.</t>
  </si>
  <si>
    <t>взаимозачет</t>
  </si>
  <si>
    <t>льгота</t>
  </si>
  <si>
    <t>Начислено аренд.платы на 1.10.04г.</t>
  </si>
  <si>
    <t xml:space="preserve">Фактически поступило на 1.10.04 </t>
  </si>
  <si>
    <t>Задолженность на 01.10.04</t>
  </si>
  <si>
    <t>Прозорова С.В</t>
  </si>
  <si>
    <t>Остапчук З.И</t>
  </si>
  <si>
    <t>Быдзан В.А</t>
  </si>
  <si>
    <t>Гончарук О.Н</t>
  </si>
  <si>
    <t xml:space="preserve"> часть нежилого помещения</t>
  </si>
  <si>
    <t>РС (Я), г. Мирный, ул. Экспедиционная,                           д. 53, к. 9</t>
  </si>
  <si>
    <t>Для размещения производственных и административных зданий</t>
  </si>
  <si>
    <t>14:37:000000:3237</t>
  </si>
  <si>
    <t xml:space="preserve">14:37:000302:2025      </t>
  </si>
  <si>
    <t>14:16:020201:2587</t>
  </si>
  <si>
    <t>РС (Я), Мирнинский район, п. Айхал, ул. Кадзова, д. 2, пом. 2.1</t>
  </si>
  <si>
    <t xml:space="preserve">                        Таблица 1</t>
  </si>
  <si>
    <t>Тип предложения (свободен/представлен)</t>
  </si>
  <si>
    <t>свободен</t>
  </si>
  <si>
    <t xml:space="preserve">Нежилое здание                 </t>
  </si>
  <si>
    <t>14:16:020203:122</t>
  </si>
  <si>
    <t>7</t>
  </si>
  <si>
    <t>14:37:000323:4414</t>
  </si>
  <si>
    <t>Перечень муниципального имущества, предназначенного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 малого и среднего предпринимательства</t>
  </si>
  <si>
    <t>РС(Я), Мирнинский улус, г. Мирный, ул. Советская, д. 2, корпус А</t>
  </si>
  <si>
    <t>РС(Я), Мирнинский улус, г. Мирный, ул.Индустриальная, д.3, пом.6</t>
  </si>
  <si>
    <t>РС(Я), Мирнинский улус, г. Мирный, ул.Индустриальная, д.3, пом.14</t>
  </si>
  <si>
    <t>14:37:000229:295</t>
  </si>
  <si>
    <t>14:37:000229:284</t>
  </si>
  <si>
    <t>РС (Я), г. Мирный, ул. Индустриальная, д. 3, помещение  № 5.1</t>
  </si>
  <si>
    <t>14:37:000229:476</t>
  </si>
  <si>
    <t>РС (Я), г. Мирный, ул. Индустриальная, д. 3, помещение  № 5.2</t>
  </si>
  <si>
    <t>14:37:000229:477</t>
  </si>
  <si>
    <t>РС (Я), г. Мирный, ул. Индустриальная, д. 3, помещение  № 5.3</t>
  </si>
  <si>
    <t>14:37:000229:478</t>
  </si>
  <si>
    <t>РС (Я), г. Мирный, ул. Индустриальная, д. 3, помещение  № 5.4</t>
  </si>
  <si>
    <t>14:37:000229:479</t>
  </si>
  <si>
    <t>адинитративное здание</t>
  </si>
  <si>
    <t>РС (Я), Мирнинский район, г. Мирный, ул. Советская, д. 9</t>
  </si>
  <si>
    <t>РС (Я), Мирнинский район, с. Березовка, 13 км. автодороги Мирный-Ленск</t>
  </si>
  <si>
    <t>14:16:060301:40</t>
  </si>
  <si>
    <t>14:16:020203:120</t>
  </si>
  <si>
    <t>8</t>
  </si>
  <si>
    <t>9</t>
  </si>
  <si>
    <t xml:space="preserve">Нежилое здание
(главный корпус д/с 
№42 «Теремок»)
                 </t>
  </si>
  <si>
    <t xml:space="preserve">Нежилое здание
(хозяйственный корпус    д/с №42 «Теремок»)
                </t>
  </si>
  <si>
    <t>14:16:010101:1499</t>
  </si>
  <si>
    <t>14:16:020206:379</t>
  </si>
  <si>
    <t>РС (Я), г. Мирный, ул. Индустриальная, д.3, пом. 16</t>
  </si>
  <si>
    <t>Нежилое помещение</t>
  </si>
  <si>
    <t>Общая площадь:</t>
  </si>
  <si>
    <t xml:space="preserve">     Таблица 2</t>
  </si>
  <si>
    <t xml:space="preserve">                    </t>
  </si>
  <si>
    <t xml:space="preserve">РС(Я), Мирнинский район, п. Айхал, ул. Гагарина, д. 14 б
</t>
  </si>
  <si>
    <t xml:space="preserve">представлен </t>
  </si>
  <si>
    <t>представлен</t>
  </si>
  <si>
    <t>РС(Я), Мирнинский район г. Мирный, пр. Ленинградский, д.25, пом. № 97</t>
  </si>
  <si>
    <t>РС (Я), Мирнинский район, г. Мирный, ул. Ленина, д. 7, пом. № 2</t>
  </si>
  <si>
    <t>представлен частично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</si>
</sst>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_р_._-;\-* #,##0.00_р_._-;_-* &quot;-&quot;??_р_._-;_-@_-"/>
    <numFmt numFmtId="165" formatCode="#,##0.00_р_."/>
    <numFmt numFmtId="166" formatCode="#,##0.00_ ;\-#,##0.00\ "/>
    <numFmt numFmtId="167" formatCode="0.0"/>
    <numFmt numFmtId="168" formatCode="_-* #,##0.0_р_._-;\-* #,##0.0_р_._-;_-* &quot;-&quot;??_р_._-;_-@_-"/>
    <numFmt numFmtId="169" formatCode="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b/>
      <i/>
      <sz val="12"/>
      <color indexed="56"/>
      <name val="Times New Roman"/>
      <family val="1"/>
      <charset val="204"/>
    </font>
    <font>
      <sz val="12"/>
      <color indexed="4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i/>
      <sz val="12"/>
      <color indexed="8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3" fillId="0" borderId="0" applyFill="0" applyBorder="0" applyAlignment="0" applyProtection="0"/>
  </cellStyleXfs>
  <cellXfs count="192">
    <xf numFmtId="0" fontId="0" fillId="0" borderId="0" xfId="0"/>
    <xf numFmtId="0" fontId="5" fillId="0" borderId="0" xfId="0" applyNumberFormat="1" applyFont="1" applyFill="1"/>
    <xf numFmtId="0" fontId="4" fillId="0" borderId="0" xfId="0" applyNumberFormat="1" applyFont="1" applyFill="1"/>
    <xf numFmtId="0" fontId="4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0" fontId="19" fillId="0" borderId="0" xfId="0" applyNumberFormat="1" applyFont="1" applyFill="1" applyAlignment="1">
      <alignment horizontal="center" wrapText="1"/>
    </xf>
    <xf numFmtId="0" fontId="19" fillId="0" borderId="0" xfId="0" applyNumberFormat="1" applyFont="1" applyFill="1" applyBorder="1" applyAlignment="1">
      <alignment horizontal="center" wrapText="1"/>
    </xf>
    <xf numFmtId="0" fontId="6" fillId="0" borderId="1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wrapText="1"/>
    </xf>
    <xf numFmtId="0" fontId="4" fillId="0" borderId="0" xfId="0" applyNumberFormat="1" applyFont="1" applyFill="1" applyAlignment="1">
      <alignment wrapText="1"/>
    </xf>
    <xf numFmtId="0" fontId="4" fillId="0" borderId="2" xfId="0" applyNumberFormat="1" applyFont="1" applyFill="1" applyBorder="1"/>
    <xf numFmtId="0" fontId="4" fillId="0" borderId="1" xfId="0" applyNumberFormat="1" applyFont="1" applyFill="1" applyBorder="1"/>
    <xf numFmtId="167" fontId="4" fillId="0" borderId="8" xfId="0" applyNumberFormat="1" applyFont="1" applyFill="1" applyBorder="1" applyAlignment="1">
      <alignment horizontal="center" vertical="center" wrapText="1"/>
    </xf>
    <xf numFmtId="0" fontId="14" fillId="0" borderId="8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/>
    <xf numFmtId="0" fontId="5" fillId="0" borderId="1" xfId="0" applyNumberFormat="1" applyFont="1" applyFill="1" applyBorder="1"/>
    <xf numFmtId="0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wrapText="1"/>
    </xf>
    <xf numFmtId="0" fontId="4" fillId="0" borderId="0" xfId="0" applyNumberFormat="1" applyFont="1" applyFill="1" applyBorder="1" applyAlignment="1">
      <alignment horizontal="left" wrapText="1"/>
    </xf>
    <xf numFmtId="0" fontId="4" fillId="0" borderId="0" xfId="0" applyNumberFormat="1" applyFont="1" applyFill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Fill="1" applyBorder="1" applyAlignment="1">
      <alignment horizontal="center" wrapText="1"/>
    </xf>
    <xf numFmtId="4" fontId="4" fillId="0" borderId="0" xfId="0" applyNumberFormat="1" applyFont="1" applyFill="1" applyBorder="1" applyAlignment="1"/>
    <xf numFmtId="0" fontId="5" fillId="0" borderId="0" xfId="0" applyNumberFormat="1" applyFont="1" applyFill="1" applyBorder="1" applyAlignment="1">
      <alignment horizontal="left" wrapText="1"/>
    </xf>
    <xf numFmtId="0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/>
    </xf>
    <xf numFmtId="49" fontId="14" fillId="0" borderId="0" xfId="0" applyNumberFormat="1" applyFont="1" applyFill="1" applyBorder="1"/>
    <xf numFmtId="0" fontId="14" fillId="0" borderId="0" xfId="0" applyNumberFormat="1" applyFont="1" applyFill="1" applyBorder="1"/>
    <xf numFmtId="0" fontId="14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/>
    </xf>
    <xf numFmtId="4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8" fillId="0" borderId="0" xfId="0" applyNumberFormat="1" applyFont="1" applyFill="1" applyBorder="1" applyAlignment="1">
      <alignment horizontal="center" wrapText="1"/>
    </xf>
    <xf numFmtId="0" fontId="6" fillId="0" borderId="0" xfId="0" applyNumberFormat="1" applyFont="1" applyFill="1" applyBorder="1" applyAlignment="1">
      <alignment horizontal="center" wrapText="1"/>
    </xf>
    <xf numFmtId="0" fontId="4" fillId="2" borderId="0" xfId="0" applyNumberFormat="1" applyFont="1" applyFill="1" applyBorder="1" applyAlignment="1">
      <alignment horizontal="center" wrapText="1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center" wrapText="1"/>
    </xf>
    <xf numFmtId="0" fontId="14" fillId="0" borderId="0" xfId="0" applyNumberFormat="1" applyFont="1" applyFill="1" applyBorder="1" applyAlignment="1">
      <alignment horizontal="left" wrapText="1"/>
    </xf>
    <xf numFmtId="49" fontId="4" fillId="0" borderId="0" xfId="0" applyNumberFormat="1" applyFont="1" applyFill="1"/>
    <xf numFmtId="0" fontId="4" fillId="0" borderId="0" xfId="0" applyNumberFormat="1" applyFont="1" applyFill="1" applyAlignment="1">
      <alignment horizontal="left"/>
    </xf>
    <xf numFmtId="0" fontId="4" fillId="0" borderId="0" xfId="0" applyNumberFormat="1" applyFont="1" applyFill="1" applyAlignment="1">
      <alignment horizontal="center"/>
    </xf>
    <xf numFmtId="0" fontId="9" fillId="0" borderId="2" xfId="0" applyNumberFormat="1" applyFont="1" applyFill="1" applyBorder="1" applyAlignment="1">
      <alignment horizontal="center" wrapText="1"/>
    </xf>
    <xf numFmtId="0" fontId="9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/>
    <xf numFmtId="0" fontId="5" fillId="0" borderId="0" xfId="0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wrapText="1"/>
    </xf>
    <xf numFmtId="0" fontId="4" fillId="0" borderId="3" xfId="0" applyNumberFormat="1" applyFont="1" applyFill="1" applyBorder="1"/>
    <xf numFmtId="0" fontId="9" fillId="0" borderId="2" xfId="0" applyNumberFormat="1" applyFont="1" applyFill="1" applyBorder="1" applyAlignment="1">
      <alignment wrapText="1"/>
    </xf>
    <xf numFmtId="0" fontId="9" fillId="0" borderId="0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wrapText="1"/>
    </xf>
    <xf numFmtId="0" fontId="10" fillId="0" borderId="0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>
      <alignment horizontal="center" wrapText="1"/>
    </xf>
    <xf numFmtId="0" fontId="4" fillId="0" borderId="2" xfId="0" applyNumberFormat="1" applyFont="1" applyFill="1" applyBorder="1" applyAlignment="1">
      <alignment horizontal="center" wrapText="1"/>
    </xf>
    <xf numFmtId="4" fontId="4" fillId="0" borderId="2" xfId="0" applyNumberFormat="1" applyFont="1" applyFill="1" applyBorder="1"/>
    <xf numFmtId="4" fontId="4" fillId="0" borderId="2" xfId="0" applyNumberFormat="1" applyFont="1" applyFill="1" applyBorder="1" applyAlignment="1">
      <alignment horizontal="center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0" fontId="4" fillId="0" borderId="0" xfId="0" applyNumberFormat="1" applyFont="1" applyFill="1" applyBorder="1" applyAlignment="1"/>
    <xf numFmtId="3" fontId="4" fillId="0" borderId="2" xfId="0" applyNumberFormat="1" applyFont="1" applyFill="1" applyBorder="1" applyAlignment="1"/>
    <xf numFmtId="0" fontId="11" fillId="0" borderId="2" xfId="0" applyNumberFormat="1" applyFont="1" applyFill="1" applyBorder="1" applyAlignment="1">
      <alignment wrapText="1"/>
    </xf>
    <xf numFmtId="0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horizontal="center" wrapText="1"/>
    </xf>
    <xf numFmtId="0" fontId="4" fillId="0" borderId="5" xfId="0" applyNumberFormat="1" applyFont="1" applyFill="1" applyBorder="1" applyAlignment="1"/>
    <xf numFmtId="0" fontId="4" fillId="0" borderId="0" xfId="0" applyFont="1" applyFill="1" applyBorder="1" applyAlignment="1"/>
    <xf numFmtId="3" fontId="4" fillId="0" borderId="2" xfId="0" applyNumberFormat="1" applyFont="1" applyFill="1" applyBorder="1" applyAlignment="1">
      <alignment wrapText="1"/>
    </xf>
    <xf numFmtId="4" fontId="4" fillId="0" borderId="3" xfId="0" applyNumberFormat="1" applyFont="1" applyFill="1" applyBorder="1" applyAlignment="1"/>
    <xf numFmtId="0" fontId="4" fillId="0" borderId="3" xfId="0" applyNumberFormat="1" applyFont="1" applyFill="1" applyBorder="1" applyAlignment="1">
      <alignment wrapText="1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wrapText="1"/>
    </xf>
    <xf numFmtId="0" fontId="4" fillId="0" borderId="5" xfId="0" applyFont="1" applyFill="1" applyBorder="1" applyAlignment="1"/>
    <xf numFmtId="0" fontId="4" fillId="0" borderId="5" xfId="0" applyFont="1" applyFill="1" applyBorder="1" applyAlignment="1">
      <alignment wrapText="1"/>
    </xf>
    <xf numFmtId="0" fontId="12" fillId="0" borderId="2" xfId="0" applyNumberFormat="1" applyFont="1" applyFill="1" applyBorder="1" applyAlignment="1">
      <alignment wrapText="1"/>
    </xf>
    <xf numFmtId="0" fontId="12" fillId="0" borderId="2" xfId="0" applyNumberFormat="1" applyFont="1" applyFill="1" applyBorder="1" applyAlignment="1"/>
    <xf numFmtId="4" fontId="11" fillId="0" borderId="2" xfId="0" applyNumberFormat="1" applyFont="1" applyFill="1" applyBorder="1" applyAlignment="1">
      <alignment wrapText="1"/>
    </xf>
    <xf numFmtId="0" fontId="13" fillId="0" borderId="0" xfId="0" applyNumberFormat="1" applyFont="1" applyFill="1" applyBorder="1"/>
    <xf numFmtId="4" fontId="4" fillId="0" borderId="2" xfId="0" applyNumberFormat="1" applyFont="1" applyFill="1" applyBorder="1" applyAlignment="1">
      <alignment wrapText="1"/>
    </xf>
    <xf numFmtId="3" fontId="4" fillId="0" borderId="3" xfId="0" applyNumberFormat="1" applyFont="1" applyFill="1" applyBorder="1" applyAlignment="1"/>
    <xf numFmtId="4" fontId="4" fillId="0" borderId="0" xfId="0" applyNumberFormat="1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4" fillId="0" borderId="5" xfId="0" applyNumberFormat="1" applyFont="1" applyFill="1" applyBorder="1" applyAlignment="1">
      <alignment horizontal="center"/>
    </xf>
    <xf numFmtId="4" fontId="4" fillId="0" borderId="5" xfId="0" applyNumberFormat="1" applyFont="1" applyFill="1" applyBorder="1" applyAlignment="1"/>
    <xf numFmtId="2" fontId="4" fillId="0" borderId="2" xfId="0" applyNumberFormat="1" applyFont="1" applyFill="1" applyBorder="1" applyAlignment="1">
      <alignment wrapText="1"/>
    </xf>
    <xf numFmtId="0" fontId="5" fillId="0" borderId="0" xfId="0" applyNumberFormat="1" applyFont="1" applyFill="1" applyBorder="1"/>
    <xf numFmtId="0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 applyAlignment="1">
      <alignment wrapText="1"/>
    </xf>
    <xf numFmtId="4" fontId="5" fillId="0" borderId="2" xfId="0" applyNumberFormat="1" applyFont="1" applyFill="1" applyBorder="1"/>
    <xf numFmtId="9" fontId="4" fillId="0" borderId="2" xfId="0" applyNumberFormat="1" applyFont="1" applyFill="1" applyBorder="1" applyAlignment="1">
      <alignment wrapText="1"/>
    </xf>
    <xf numFmtId="4" fontId="4" fillId="0" borderId="4" xfId="0" applyNumberFormat="1" applyFont="1" applyFill="1" applyBorder="1" applyAlignment="1"/>
    <xf numFmtId="3" fontId="4" fillId="0" borderId="5" xfId="0" applyNumberFormat="1" applyFont="1" applyFill="1" applyBorder="1" applyAlignment="1"/>
    <xf numFmtId="4" fontId="4" fillId="0" borderId="0" xfId="0" applyNumberFormat="1" applyFont="1" applyFill="1" applyBorder="1"/>
    <xf numFmtId="4" fontId="4" fillId="0" borderId="0" xfId="0" applyNumberFormat="1" applyFont="1" applyFill="1" applyBorder="1" applyAlignment="1">
      <alignment horizontal="center"/>
    </xf>
    <xf numFmtId="0" fontId="14" fillId="0" borderId="2" xfId="0" applyNumberFormat="1" applyFont="1" applyFill="1" applyBorder="1"/>
    <xf numFmtId="4" fontId="14" fillId="0" borderId="2" xfId="0" applyNumberFormat="1" applyFont="1" applyFill="1" applyBorder="1"/>
    <xf numFmtId="0" fontId="14" fillId="0" borderId="2" xfId="0" applyNumberFormat="1" applyFont="1" applyFill="1" applyBorder="1" applyAlignment="1"/>
    <xf numFmtId="2" fontId="4" fillId="0" borderId="3" xfId="0" applyNumberFormat="1" applyFont="1" applyFill="1" applyBorder="1" applyAlignment="1">
      <alignment horizontal="center" wrapText="1"/>
    </xf>
    <xf numFmtId="166" fontId="14" fillId="0" borderId="2" xfId="0" applyNumberFormat="1" applyFont="1" applyFill="1" applyBorder="1" applyAlignment="1">
      <alignment wrapText="1"/>
    </xf>
    <xf numFmtId="0" fontId="14" fillId="0" borderId="2" xfId="0" applyNumberFormat="1" applyFont="1" applyFill="1" applyBorder="1" applyAlignment="1">
      <alignment wrapText="1"/>
    </xf>
    <xf numFmtId="4" fontId="14" fillId="0" borderId="2" xfId="0" applyNumberFormat="1" applyFont="1" applyFill="1" applyBorder="1" applyAlignment="1"/>
    <xf numFmtId="4" fontId="14" fillId="0" borderId="0" xfId="0" applyNumberFormat="1" applyFont="1" applyFill="1" applyBorder="1" applyAlignment="1"/>
    <xf numFmtId="4" fontId="5" fillId="0" borderId="2" xfId="0" applyNumberFormat="1" applyFont="1" applyFill="1" applyBorder="1" applyAlignment="1"/>
    <xf numFmtId="4" fontId="5" fillId="0" borderId="0" xfId="0" applyNumberFormat="1" applyFont="1" applyFill="1" applyBorder="1" applyAlignment="1"/>
    <xf numFmtId="0" fontId="4" fillId="0" borderId="7" xfId="0" applyFont="1" applyFill="1" applyBorder="1" applyAlignment="1"/>
    <xf numFmtId="4" fontId="14" fillId="0" borderId="3" xfId="0" applyNumberFormat="1" applyFont="1" applyFill="1" applyBorder="1" applyAlignment="1"/>
    <xf numFmtId="4" fontId="14" fillId="0" borderId="5" xfId="0" applyNumberFormat="1" applyFont="1" applyFill="1" applyBorder="1" applyAlignment="1"/>
    <xf numFmtId="166" fontId="15" fillId="0" borderId="2" xfId="0" applyNumberFormat="1" applyFont="1" applyFill="1" applyBorder="1" applyAlignment="1">
      <alignment wrapText="1"/>
    </xf>
    <xf numFmtId="4" fontId="15" fillId="0" borderId="2" xfId="0" applyNumberFormat="1" applyFont="1" applyFill="1" applyBorder="1"/>
    <xf numFmtId="4" fontId="15" fillId="0" borderId="2" xfId="0" applyNumberFormat="1" applyFont="1" applyFill="1" applyBorder="1" applyAlignment="1"/>
    <xf numFmtId="4" fontId="15" fillId="0" borderId="0" xfId="0" applyNumberFormat="1" applyFont="1" applyFill="1" applyBorder="1"/>
    <xf numFmtId="0" fontId="15" fillId="0" borderId="2" xfId="0" applyNumberFormat="1" applyFont="1" applyFill="1" applyBorder="1" applyAlignment="1">
      <alignment wrapText="1"/>
    </xf>
    <xf numFmtId="3" fontId="14" fillId="0" borderId="2" xfId="0" applyNumberFormat="1" applyFont="1" applyFill="1" applyBorder="1" applyAlignment="1"/>
    <xf numFmtId="0" fontId="4" fillId="0" borderId="0" xfId="0" applyNumberFormat="1" applyFont="1" applyFill="1" applyAlignment="1"/>
    <xf numFmtId="4" fontId="5" fillId="0" borderId="0" xfId="0" applyNumberFormat="1" applyFont="1" applyFill="1" applyBorder="1"/>
    <xf numFmtId="0" fontId="14" fillId="0" borderId="0" xfId="0" applyNumberFormat="1" applyFont="1" applyFill="1"/>
    <xf numFmtId="4" fontId="15" fillId="0" borderId="0" xfId="0" applyNumberFormat="1" applyFont="1" applyFill="1" applyBorder="1" applyAlignment="1"/>
    <xf numFmtId="0" fontId="14" fillId="0" borderId="0" xfId="0" applyNumberFormat="1" applyFont="1" applyFill="1" applyBorder="1" applyAlignment="1"/>
    <xf numFmtId="4" fontId="14" fillId="0" borderId="2" xfId="0" applyNumberFormat="1" applyFont="1" applyFill="1" applyBorder="1" applyAlignment="1">
      <alignment wrapText="1"/>
    </xf>
    <xf numFmtId="3" fontId="14" fillId="0" borderId="2" xfId="0" applyNumberFormat="1" applyFont="1" applyFill="1" applyBorder="1"/>
    <xf numFmtId="169" fontId="4" fillId="0" borderId="8" xfId="0" applyNumberFormat="1" applyFont="1" applyFill="1" applyBorder="1" applyAlignment="1">
      <alignment horizontal="center" vertical="center" wrapText="1"/>
    </xf>
    <xf numFmtId="0" fontId="5" fillId="0" borderId="8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49" fontId="4" fillId="0" borderId="8" xfId="0" applyNumberFormat="1" applyFont="1" applyFill="1" applyBorder="1" applyAlignment="1">
      <alignment horizontal="center" vertical="center" wrapText="1"/>
    </xf>
    <xf numFmtId="14" fontId="4" fillId="0" borderId="8" xfId="0" applyNumberFormat="1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49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 wrapText="1"/>
    </xf>
    <xf numFmtId="14" fontId="4" fillId="3" borderId="8" xfId="0" applyNumberFormat="1" applyFont="1" applyFill="1" applyBorder="1" applyAlignment="1">
      <alignment horizontal="center" vertical="center" wrapText="1"/>
    </xf>
    <xf numFmtId="0" fontId="4" fillId="3" borderId="8" xfId="0" applyNumberFormat="1" applyFont="1" applyFill="1" applyBorder="1" applyAlignment="1">
      <alignment horizontal="center" vertical="center"/>
    </xf>
    <xf numFmtId="0" fontId="4" fillId="3" borderId="12" xfId="0" applyNumberFormat="1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 vertical="center" wrapText="1"/>
    </xf>
    <xf numFmtId="0" fontId="4" fillId="0" borderId="8" xfId="0" applyNumberFormat="1" applyFont="1" applyFill="1" applyBorder="1" applyAlignment="1">
      <alignment horizontal="left" wrapText="1"/>
    </xf>
    <xf numFmtId="169" fontId="5" fillId="0" borderId="8" xfId="0" applyNumberFormat="1" applyFont="1" applyFill="1" applyBorder="1" applyAlignment="1">
      <alignment horizontal="center" vertical="center" wrapText="1"/>
    </xf>
    <xf numFmtId="2" fontId="4" fillId="0" borderId="8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/>
    <xf numFmtId="0" fontId="4" fillId="0" borderId="8" xfId="0" applyNumberFormat="1" applyFont="1" applyFill="1" applyBorder="1" applyAlignment="1">
      <alignment horizontal="center" vertical="center"/>
    </xf>
    <xf numFmtId="168" fontId="5" fillId="0" borderId="8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wrapText="1"/>
    </xf>
    <xf numFmtId="49" fontId="4" fillId="0" borderId="0" xfId="0" applyNumberFormat="1" applyFont="1" applyFill="1" applyBorder="1" applyAlignment="1">
      <alignment horizontal="left" wrapText="1"/>
    </xf>
    <xf numFmtId="49" fontId="4" fillId="3" borderId="9" xfId="0" applyNumberFormat="1" applyFont="1" applyFill="1" applyBorder="1" applyAlignment="1">
      <alignment horizontal="center" vertical="center" wrapText="1"/>
    </xf>
    <xf numFmtId="49" fontId="4" fillId="3" borderId="11" xfId="0" applyNumberFormat="1" applyFont="1" applyFill="1" applyBorder="1" applyAlignment="1">
      <alignment horizontal="center" vertical="center" wrapText="1"/>
    </xf>
    <xf numFmtId="165" fontId="5" fillId="0" borderId="0" xfId="0" applyNumberFormat="1" applyFont="1" applyFill="1" applyAlignment="1">
      <alignment horizontal="right"/>
    </xf>
    <xf numFmtId="0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14" fontId="4" fillId="0" borderId="9" xfId="0" applyNumberFormat="1" applyFont="1" applyFill="1" applyBorder="1" applyAlignment="1">
      <alignment horizontal="center" vertical="center" wrapText="1"/>
    </xf>
    <xf numFmtId="14" fontId="4" fillId="0" borderId="1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Fill="1" applyAlignment="1">
      <alignment horizontal="right" vertical="center" wrapText="1"/>
    </xf>
    <xf numFmtId="0" fontId="7" fillId="0" borderId="0" xfId="0" applyNumberFormat="1" applyFont="1" applyFill="1" applyAlignment="1">
      <alignment horizontal="center" wrapText="1"/>
    </xf>
    <xf numFmtId="49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0" fontId="4" fillId="0" borderId="9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/>
    </xf>
    <xf numFmtId="0" fontId="4" fillId="0" borderId="2" xfId="0" applyNumberFormat="1" applyFont="1" applyFill="1" applyBorder="1" applyAlignment="1"/>
    <xf numFmtId="0" fontId="4" fillId="0" borderId="2" xfId="0" applyNumberFormat="1" applyFont="1" applyFill="1" applyBorder="1" applyAlignment="1">
      <alignment wrapText="1"/>
    </xf>
    <xf numFmtId="4" fontId="4" fillId="0" borderId="2" xfId="0" applyNumberFormat="1" applyFont="1" applyFill="1" applyBorder="1" applyAlignment="1"/>
    <xf numFmtId="4" fontId="4" fillId="0" borderId="2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/>
    </xf>
    <xf numFmtId="3" fontId="4" fillId="0" borderId="2" xfId="0" applyNumberFormat="1" applyFont="1" applyFill="1" applyBorder="1" applyAlignment="1"/>
    <xf numFmtId="4" fontId="4" fillId="0" borderId="2" xfId="0" applyNumberFormat="1" applyFont="1" applyFill="1" applyBorder="1" applyAlignment="1">
      <alignment horizontal="center"/>
    </xf>
    <xf numFmtId="0" fontId="11" fillId="0" borderId="2" xfId="0" applyNumberFormat="1" applyFont="1" applyFill="1" applyBorder="1" applyAlignment="1"/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right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49" fontId="5" fillId="0" borderId="14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right" vertical="center"/>
    </xf>
    <xf numFmtId="4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/>
    <xf numFmtId="0" fontId="14" fillId="0" borderId="2" xfId="0" applyNumberFormat="1" applyFont="1" applyFill="1" applyBorder="1" applyAlignment="1">
      <alignment wrapText="1"/>
    </xf>
    <xf numFmtId="0" fontId="4" fillId="0" borderId="2" xfId="0" applyNumberFormat="1" applyFont="1" applyFill="1" applyBorder="1" applyAlignment="1">
      <alignment horizontal="center" wrapText="1"/>
    </xf>
    <xf numFmtId="4" fontId="14" fillId="0" borderId="2" xfId="0" applyNumberFormat="1" applyFont="1" applyFill="1" applyBorder="1" applyAlignment="1">
      <alignment horizontal="center"/>
    </xf>
    <xf numFmtId="4" fontId="4" fillId="0" borderId="2" xfId="0" applyNumberFormat="1" applyFont="1" applyFill="1" applyBorder="1" applyAlignment="1">
      <alignment horizontal="center" wrapText="1"/>
    </xf>
  </cellXfs>
  <cellStyles count="4">
    <cellStyle name="Обычный" xfId="0" builtinId="0"/>
    <cellStyle name="Обычный 2" xfId="2" xr:uid="{00000000-0005-0000-0000-000001000000}"/>
    <cellStyle name="Финансовый" xfId="1" builtinId="3"/>
    <cellStyle name="Финансовый 2" xfId="3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72;&#1089;&#1090;&#1080;&#1085;&#1072;%20&#1058;.&#1040;/&#1050;&#1086;&#1086;&#1088;&#1076;&#1080;&#1085;&#1072;&#1094;&#1080;&#1086;&#1085;&#1085;&#1099;&#1081;%20&#1089;&#1086;&#1074;&#1077;&#1090;/&#1056;&#1077;&#1096;&#1077;&#1085;&#1080;&#1077;%20&#1086;&#1073;%20&#1091;&#1090;&#1074;&#1077;&#1088;&#1078;&#1076;&#1077;&#1085;&#1080;&#1080;%20&#1087;&#1077;&#1088;&#1077;&#1095;&#1085;&#1103;%20&#1084;&#1091;&#1085;%20&#1080;&#1084;&#1091;&#1097;&#1077;&#1089;&#1090;&#1074;&#1072;/&#1056;&#1045;&#1045;&#1057;&#1058;&#1056;%202008&#1043;&#1054;&#1044;&#1040;/&#1052;&#1048;&#1056;&#1053;&#1067;&#1049;/&#1087;&#1086;&#1089;&#1090;&#1091;&#1087;&#1083;&#1077;&#1085;&#1080;&#1077;%20&#1087;&#1083;&#1072;&#1090;&#1077;&#1078;&#1077;&#1081;%202004&#1075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удебный департамент"/>
      <sheetName val="таможня"/>
      <sheetName val="Алроса_Леспром"/>
      <sheetName val="Сименкова"/>
      <sheetName val="Кассервис "/>
      <sheetName val="Пустовая "/>
      <sheetName val="Соц_ защиты"/>
      <sheetName val="Иванова ГД Вилюй"/>
      <sheetName val="ФОМС1"/>
      <sheetName val="ФГСС1"/>
      <sheetName val="Монтаж_Дизайн"/>
      <sheetName val="Сафронова Аполон"/>
      <sheetName val="Сафронова склад"/>
      <sheetName val="Борбоева"/>
      <sheetName val="Королева 1"/>
      <sheetName val="Ингосстрах1"/>
      <sheetName val="Ярмарка Неферт_"/>
      <sheetName val="Ярмарка Сибирские товары"/>
      <sheetName val="Гамаев "/>
      <sheetName val="гостАЛРОСА"/>
      <sheetName val="Транзит"/>
      <sheetName val="выставка восковых фигур"/>
      <sheetName val="Походенко"/>
      <sheetName val="Романов"/>
      <sheetName val="Берник"/>
      <sheetName val="БГРЭ"/>
      <sheetName val="Ростлайн"/>
      <sheetName val="полюс"/>
      <sheetName val="Погодин "/>
      <sheetName val="Сахавтормет1"/>
      <sheetName val="МУП РИТЦ1"/>
      <sheetName val="Чакова"/>
      <sheetName val="Амбросьева"/>
      <sheetName val="школа бизнеса1"/>
      <sheetName val="Мансахаева1"/>
      <sheetName val="Харитонова "/>
      <sheetName val="Кочканов1"/>
      <sheetName val="Лист3"/>
      <sheetName val="ЦентрСПИД1"/>
      <sheetName val="Аптека 66"/>
      <sheetName val="Исакова"/>
      <sheetName val="Полигран"/>
      <sheetName val="Полигран гараж"/>
      <sheetName val="Меркури контора"/>
      <sheetName val="Меркури1"/>
      <sheetName val="Герасимов А_Г_"/>
      <sheetName val="Земляков"/>
      <sheetName val="Смирнова пекарня"/>
      <sheetName val="Смирнова энергетик"/>
      <sheetName val="Бостанов"/>
      <sheetName val="Орлов"/>
      <sheetName val="Мусаев"/>
      <sheetName val="комлинг"/>
      <sheetName val="Нефедов"/>
      <sheetName val="Кондратьева Г_Н_"/>
      <sheetName val="Аптека ВМВ"/>
      <sheetName val="Эмчит1"/>
      <sheetName val="Мирный_Тур"/>
      <sheetName val="Рябинушка"/>
      <sheetName val="Хоту_Ас"/>
      <sheetName val="Интеллект"/>
      <sheetName val="Недостоев"/>
      <sheetName val="Носова"/>
      <sheetName val="Ликом"/>
      <sheetName val="Внешторгбанк"/>
      <sheetName val="Эском1"/>
      <sheetName val="НМЦ МВД"/>
      <sheetName val="Медсервис1"/>
      <sheetName val="МСМТ1"/>
      <sheetName val="Путятин1"/>
      <sheetName val="Алроса_торг Ленина"/>
      <sheetName val="Алроса_торг1"/>
      <sheetName val="Фармакон1"/>
      <sheetName val="Книги1"/>
      <sheetName val="ГУ Якутия Спутник"/>
      <sheetName val="ГУ ЯКУТИЯ"/>
      <sheetName val="ЦЗН"/>
      <sheetName val="Гулиев1"/>
      <sheetName val="Меркулина1"/>
      <sheetName val="Федорова 1"/>
      <sheetName val="Харысхал"/>
      <sheetName val="Энергосбыт 1"/>
      <sheetName val="Ермак1"/>
      <sheetName val="УКС АК"/>
      <sheetName val="Зем_кад_проект"/>
      <sheetName val="Герасимова Л_И_"/>
      <sheetName val="УМИЦ"/>
      <sheetName val="Остякова"/>
      <sheetName val="Егоров"/>
      <sheetName val="Мирный_проект"/>
      <sheetName val="ЧОУ РАШ1"/>
      <sheetName val="ПЭТС АК"/>
      <sheetName val="Рудник"/>
    </sheetNames>
    <sheetDataSet>
      <sheetData sheetId="0" refreshError="1">
        <row r="34">
          <cell r="D34">
            <v>501728.6399999999</v>
          </cell>
          <cell r="E34">
            <v>118998.01</v>
          </cell>
        </row>
      </sheetData>
      <sheetData sheetId="1" refreshError="1">
        <row r="43">
          <cell r="D43" t="str">
            <v/>
          </cell>
          <cell r="E43">
            <v>14273.08</v>
          </cell>
        </row>
      </sheetData>
      <sheetData sheetId="2" refreshError="1">
        <row r="19">
          <cell r="D19">
            <v>71077.55</v>
          </cell>
        </row>
        <row r="37">
          <cell r="D37">
            <v>23158.714666666667</v>
          </cell>
          <cell r="E37">
            <v>71077.55</v>
          </cell>
        </row>
      </sheetData>
      <sheetData sheetId="3" refreshError="1">
        <row r="34">
          <cell r="E34">
            <v>25340.379999999997</v>
          </cell>
        </row>
      </sheetData>
      <sheetData sheetId="4" refreshError="1">
        <row r="45">
          <cell r="D45">
            <v>79031.430000000022</v>
          </cell>
          <cell r="E45">
            <v>96593.97000000003</v>
          </cell>
        </row>
      </sheetData>
      <sheetData sheetId="5" refreshError="1">
        <row r="44">
          <cell r="D44">
            <v>29081.039999999994</v>
          </cell>
          <cell r="E44">
            <v>25732.33</v>
          </cell>
        </row>
      </sheetData>
      <sheetData sheetId="6" refreshError="1">
        <row r="42">
          <cell r="D42">
            <v>203528.03999999992</v>
          </cell>
          <cell r="E42">
            <v>240163.69</v>
          </cell>
        </row>
      </sheetData>
      <sheetData sheetId="7" refreshError="1">
        <row r="26">
          <cell r="E26">
            <v>243154</v>
          </cell>
        </row>
        <row r="46">
          <cell r="D46" t="str">
            <v/>
          </cell>
          <cell r="E46" t="str">
            <v/>
          </cell>
        </row>
      </sheetData>
      <sheetData sheetId="8" refreshError="1">
        <row r="43">
          <cell r="D43">
            <v>98841.96</v>
          </cell>
          <cell r="E43">
            <v>96824.609999999986</v>
          </cell>
        </row>
      </sheetData>
      <sheetData sheetId="9" refreshError="1">
        <row r="41">
          <cell r="D41">
            <v>156984.24000000002</v>
          </cell>
          <cell r="E41">
            <v>157955.38</v>
          </cell>
        </row>
      </sheetData>
      <sheetData sheetId="10" refreshError="1">
        <row r="31">
          <cell r="D31">
            <v>44559.320000000007</v>
          </cell>
          <cell r="E31">
            <v>0</v>
          </cell>
        </row>
      </sheetData>
      <sheetData sheetId="11" refreshError="1">
        <row r="30">
          <cell r="E30">
            <v>351056</v>
          </cell>
        </row>
        <row r="40">
          <cell r="D40">
            <v>302581.56</v>
          </cell>
          <cell r="E40">
            <v>378226.95</v>
          </cell>
        </row>
      </sheetData>
      <sheetData sheetId="12" refreshError="1">
        <row r="40">
          <cell r="D40">
            <v>222987.63999999993</v>
          </cell>
          <cell r="E40">
            <v>181245</v>
          </cell>
        </row>
      </sheetData>
      <sheetData sheetId="13" refreshError="1">
        <row r="33">
          <cell r="D33" t="str">
            <v/>
          </cell>
          <cell r="E33">
            <v>14000</v>
          </cell>
        </row>
      </sheetData>
      <sheetData sheetId="14" refreshError="1">
        <row r="43">
          <cell r="D43">
            <v>33364.80000000001</v>
          </cell>
          <cell r="E43">
            <v>33364.74</v>
          </cell>
        </row>
      </sheetData>
      <sheetData sheetId="15" refreshError="1">
        <row r="33">
          <cell r="E33">
            <v>4446.84</v>
          </cell>
        </row>
      </sheetData>
      <sheetData sheetId="16" refreshError="1">
        <row r="39">
          <cell r="E39">
            <v>15000</v>
          </cell>
        </row>
      </sheetData>
      <sheetData sheetId="17" refreshError="1">
        <row r="39">
          <cell r="E39">
            <v>15000</v>
          </cell>
        </row>
      </sheetData>
      <sheetData sheetId="18" refreshError="1">
        <row r="35">
          <cell r="D35">
            <v>146514.1</v>
          </cell>
          <cell r="E35">
            <v>146514.1</v>
          </cell>
        </row>
      </sheetData>
      <sheetData sheetId="19" refreshError="1">
        <row r="43">
          <cell r="D43">
            <v>391983</v>
          </cell>
          <cell r="E43">
            <v>680353</v>
          </cell>
        </row>
      </sheetData>
      <sheetData sheetId="20" refreshError="1">
        <row r="40">
          <cell r="D40">
            <v>313867.92</v>
          </cell>
          <cell r="E40">
            <v>313867.92</v>
          </cell>
        </row>
      </sheetData>
      <sheetData sheetId="21" refreshError="1">
        <row r="33">
          <cell r="E33">
            <v>12000</v>
          </cell>
        </row>
      </sheetData>
      <sheetData sheetId="22" refreshError="1">
        <row r="33">
          <cell r="D33">
            <v>18458</v>
          </cell>
          <cell r="E33">
            <v>18458</v>
          </cell>
        </row>
      </sheetData>
      <sheetData sheetId="23" refreshError="1">
        <row r="19">
          <cell r="D19">
            <v>5487.4</v>
          </cell>
        </row>
        <row r="40">
          <cell r="D40">
            <v>25841.199999999997</v>
          </cell>
          <cell r="E40">
            <v>31328.589999999997</v>
          </cell>
        </row>
      </sheetData>
      <sheetData sheetId="24" refreshError="1">
        <row r="32">
          <cell r="D32">
            <v>30314.390322580643</v>
          </cell>
        </row>
      </sheetData>
      <sheetData sheetId="25" refreshError="1">
        <row r="40">
          <cell r="D40">
            <v>417854.25</v>
          </cell>
          <cell r="E40">
            <v>417854.25</v>
          </cell>
        </row>
      </sheetData>
      <sheetData sheetId="26" refreshError="1">
        <row r="26">
          <cell r="E26">
            <v>80813.48</v>
          </cell>
        </row>
        <row r="30">
          <cell r="E30">
            <v>127531.35</v>
          </cell>
        </row>
      </sheetData>
      <sheetData sheetId="27" refreshError="1">
        <row r="30">
          <cell r="D30">
            <v>395482.76399999997</v>
          </cell>
          <cell r="E30">
            <v>0</v>
          </cell>
        </row>
      </sheetData>
      <sheetData sheetId="28" refreshError="1">
        <row r="40">
          <cell r="E40">
            <v>84795.06</v>
          </cell>
        </row>
      </sheetData>
      <sheetData sheetId="29" refreshError="1">
        <row r="44">
          <cell r="D44">
            <v>184389.12000000002</v>
          </cell>
          <cell r="E44">
            <v>184389.12</v>
          </cell>
        </row>
      </sheetData>
      <sheetData sheetId="30" refreshError="1">
        <row r="47">
          <cell r="D47">
            <v>181218.72</v>
          </cell>
          <cell r="E47">
            <v>466729.69</v>
          </cell>
        </row>
      </sheetData>
      <sheetData sheetId="31" refreshError="1">
        <row r="40">
          <cell r="D40">
            <v>20217.439999999999</v>
          </cell>
          <cell r="E40">
            <v>17058</v>
          </cell>
        </row>
      </sheetData>
      <sheetData sheetId="32" refreshError="1">
        <row r="40">
          <cell r="D40" t="str">
            <v/>
          </cell>
          <cell r="E40" t="str">
            <v/>
          </cell>
        </row>
      </sheetData>
      <sheetData sheetId="33" refreshError="1">
        <row r="42">
          <cell r="D42" t="str">
            <v/>
          </cell>
          <cell r="E42" t="str">
            <v/>
          </cell>
        </row>
      </sheetData>
      <sheetData sheetId="34" refreshError="1">
        <row r="42">
          <cell r="D42" t="str">
            <v/>
          </cell>
          <cell r="E42">
            <v>1420.11</v>
          </cell>
        </row>
      </sheetData>
      <sheetData sheetId="35" refreshError="1">
        <row r="43">
          <cell r="D43">
            <v>57470.16</v>
          </cell>
          <cell r="E43">
            <v>53160</v>
          </cell>
        </row>
      </sheetData>
      <sheetData sheetId="36" refreshError="1">
        <row r="42">
          <cell r="D42">
            <v>16617.719999999998</v>
          </cell>
          <cell r="E42">
            <v>16617.72</v>
          </cell>
        </row>
      </sheetData>
      <sheetData sheetId="37" refreshError="1">
        <row r="43">
          <cell r="E43">
            <v>12529.94</v>
          </cell>
        </row>
      </sheetData>
      <sheetData sheetId="38" refreshError="1">
        <row r="46">
          <cell r="D46">
            <v>235031.28</v>
          </cell>
          <cell r="E46">
            <v>235031.28</v>
          </cell>
        </row>
      </sheetData>
      <sheetData sheetId="39" refreshError="1">
        <row r="33">
          <cell r="E33">
            <v>1048852</v>
          </cell>
        </row>
        <row r="43">
          <cell r="D43">
            <v>1048851.4800000002</v>
          </cell>
          <cell r="E43">
            <v>1503464</v>
          </cell>
        </row>
      </sheetData>
      <sheetData sheetId="40" refreshError="1">
        <row r="41">
          <cell r="D41">
            <v>61490.16</v>
          </cell>
          <cell r="E41">
            <v>52000</v>
          </cell>
        </row>
      </sheetData>
      <sheetData sheetId="41" refreshError="1">
        <row r="30">
          <cell r="E30" t="str">
            <v/>
          </cell>
        </row>
        <row r="32">
          <cell r="D32">
            <v>211619.7</v>
          </cell>
          <cell r="E32" t="str">
            <v/>
          </cell>
        </row>
      </sheetData>
      <sheetData sheetId="42" refreshError="1">
        <row r="35">
          <cell r="D35">
            <v>319111.75466666667</v>
          </cell>
          <cell r="E35">
            <v>535345</v>
          </cell>
        </row>
      </sheetData>
      <sheetData sheetId="43" refreshError="1">
        <row r="17">
          <cell r="E17" t="str">
            <v/>
          </cell>
        </row>
        <row r="34">
          <cell r="D34">
            <v>387044.75999999995</v>
          </cell>
          <cell r="E34">
            <v>1423405</v>
          </cell>
        </row>
      </sheetData>
      <sheetData sheetId="44" refreshError="1">
        <row r="20">
          <cell r="D20">
            <v>22367.75</v>
          </cell>
        </row>
        <row r="42">
          <cell r="D42" t="str">
            <v/>
          </cell>
          <cell r="E42">
            <v>16737.080000000002</v>
          </cell>
        </row>
      </sheetData>
      <sheetData sheetId="45" refreshError="1">
        <row r="31">
          <cell r="E31">
            <v>61968</v>
          </cell>
        </row>
        <row r="41">
          <cell r="D41">
            <v>61968.000000000015</v>
          </cell>
          <cell r="E41">
            <v>61968</v>
          </cell>
        </row>
      </sheetData>
      <sheetData sheetId="46" refreshError="1">
        <row r="44">
          <cell r="D44" t="str">
            <v/>
          </cell>
          <cell r="E44" t="str">
            <v/>
          </cell>
        </row>
      </sheetData>
      <sheetData sheetId="47" refreshError="1">
        <row r="30">
          <cell r="E30">
            <v>0</v>
          </cell>
        </row>
      </sheetData>
      <sheetData sheetId="48" refreshError="1">
        <row r="33">
          <cell r="E33">
            <v>0</v>
          </cell>
        </row>
      </sheetData>
      <sheetData sheetId="49" refreshError="1">
        <row r="45">
          <cell r="D45">
            <v>102780.48000000004</v>
          </cell>
          <cell r="E45">
            <v>103000</v>
          </cell>
        </row>
      </sheetData>
      <sheetData sheetId="50" refreshError="1">
        <row r="42">
          <cell r="D42">
            <v>216108.23999999996</v>
          </cell>
          <cell r="E42">
            <v>216108.24</v>
          </cell>
        </row>
      </sheetData>
      <sheetData sheetId="51" refreshError="1">
        <row r="31">
          <cell r="D31">
            <v>17857</v>
          </cell>
          <cell r="E31">
            <v>12755</v>
          </cell>
        </row>
      </sheetData>
      <sheetData sheetId="52" refreshError="1">
        <row r="17">
          <cell r="E17">
            <v>515752.53</v>
          </cell>
        </row>
        <row r="35">
          <cell r="D35">
            <v>142295.88000000003</v>
          </cell>
          <cell r="E35">
            <v>16146.560000000001</v>
          </cell>
        </row>
      </sheetData>
      <sheetData sheetId="53" refreshError="1">
        <row r="44">
          <cell r="D44">
            <v>136845.72</v>
          </cell>
          <cell r="E44">
            <v>0</v>
          </cell>
        </row>
      </sheetData>
      <sheetData sheetId="54" refreshError="1">
        <row r="39">
          <cell r="D39">
            <v>28786.861290322584</v>
          </cell>
          <cell r="E39">
            <v>26529.78</v>
          </cell>
        </row>
      </sheetData>
      <sheetData sheetId="55" refreshError="1">
        <row r="37">
          <cell r="D37">
            <v>177645.24</v>
          </cell>
          <cell r="E37">
            <v>177645.24</v>
          </cell>
        </row>
      </sheetData>
      <sheetData sheetId="56" refreshError="1">
        <row r="40">
          <cell r="D40">
            <v>238008.36</v>
          </cell>
          <cell r="E40">
            <v>285758</v>
          </cell>
        </row>
      </sheetData>
      <sheetData sheetId="57" refreshError="1">
        <row r="30">
          <cell r="E30">
            <v>100574</v>
          </cell>
        </row>
        <row r="35">
          <cell r="D35">
            <v>201147.23999999996</v>
          </cell>
          <cell r="E35">
            <v>100574</v>
          </cell>
        </row>
      </sheetData>
      <sheetData sheetId="58" refreshError="1">
        <row r="39">
          <cell r="D39">
            <v>126706.92000000003</v>
          </cell>
          <cell r="E39">
            <v>132655.96</v>
          </cell>
        </row>
      </sheetData>
      <sheetData sheetId="59" refreshError="1">
        <row r="38">
          <cell r="E38">
            <v>228351</v>
          </cell>
        </row>
        <row r="44">
          <cell r="D44" t="str">
            <v/>
          </cell>
          <cell r="E44" t="str">
            <v/>
          </cell>
        </row>
      </sheetData>
      <sheetData sheetId="60" refreshError="1">
        <row r="30">
          <cell r="D30">
            <v>23152.800000000003</v>
          </cell>
          <cell r="E30">
            <v>27783.360000000001</v>
          </cell>
        </row>
      </sheetData>
      <sheetData sheetId="61" refreshError="1">
        <row r="17">
          <cell r="D17">
            <v>9067.3700000000008</v>
          </cell>
        </row>
        <row r="39">
          <cell r="D39">
            <v>36305.87999999999</v>
          </cell>
          <cell r="E39">
            <v>51908.21</v>
          </cell>
        </row>
      </sheetData>
      <sheetData sheetId="62" refreshError="1">
        <row r="49">
          <cell r="E49">
            <v>256</v>
          </cell>
        </row>
      </sheetData>
      <sheetData sheetId="63" refreshError="1">
        <row r="32">
          <cell r="E32">
            <v>908401.12</v>
          </cell>
        </row>
        <row r="49">
          <cell r="D49">
            <v>2525628.84</v>
          </cell>
          <cell r="E49">
            <v>2179339.2599999998</v>
          </cell>
        </row>
      </sheetData>
      <sheetData sheetId="64" refreshError="1">
        <row r="41">
          <cell r="E41">
            <v>0</v>
          </cell>
        </row>
      </sheetData>
      <sheetData sheetId="65" refreshError="1">
        <row r="33">
          <cell r="E33">
            <v>123866</v>
          </cell>
        </row>
        <row r="43">
          <cell r="D43">
            <v>865107.20000000007</v>
          </cell>
          <cell r="E43">
            <v>245259</v>
          </cell>
        </row>
      </sheetData>
      <sheetData sheetId="66" refreshError="1">
        <row r="44">
          <cell r="D44">
            <v>135418.79999999996</v>
          </cell>
          <cell r="E44">
            <v>135417.99999999997</v>
          </cell>
        </row>
      </sheetData>
      <sheetData sheetId="67" refreshError="1">
        <row r="20">
          <cell r="E20">
            <v>10168.64</v>
          </cell>
        </row>
        <row r="42">
          <cell r="D42">
            <v>399820.8000000001</v>
          </cell>
          <cell r="E42">
            <v>399820.79999999999</v>
          </cell>
        </row>
      </sheetData>
      <sheetData sheetId="68" refreshError="1">
        <row r="48">
          <cell r="D48">
            <v>948618.96999999986</v>
          </cell>
          <cell r="E48">
            <v>1231217.57</v>
          </cell>
        </row>
      </sheetData>
      <sheetData sheetId="69" refreshError="1">
        <row r="20">
          <cell r="D20">
            <v>400522.3</v>
          </cell>
        </row>
        <row r="39">
          <cell r="D39">
            <v>43719.899999999987</v>
          </cell>
          <cell r="E39">
            <v>35000</v>
          </cell>
        </row>
      </sheetData>
      <sheetData sheetId="70" refreshError="1">
        <row r="44">
          <cell r="D44">
            <v>200912.03999999992</v>
          </cell>
          <cell r="E44">
            <v>0</v>
          </cell>
        </row>
      </sheetData>
      <sheetData sheetId="71" refreshError="1">
        <row r="19">
          <cell r="E19">
            <v>31252.799999999999</v>
          </cell>
        </row>
        <row r="44">
          <cell r="E44">
            <v>57802.380000000005</v>
          </cell>
        </row>
      </sheetData>
      <sheetData sheetId="72" refreshError="1">
        <row r="52">
          <cell r="D52">
            <v>475542.00000000012</v>
          </cell>
          <cell r="E52">
            <v>475541.57999999996</v>
          </cell>
        </row>
      </sheetData>
      <sheetData sheetId="73" refreshError="1">
        <row r="23">
          <cell r="E23">
            <v>15345</v>
          </cell>
        </row>
        <row r="43">
          <cell r="D43" t="str">
            <v/>
          </cell>
          <cell r="E43">
            <v>28670.66</v>
          </cell>
        </row>
      </sheetData>
      <sheetData sheetId="74" refreshError="1">
        <row r="44">
          <cell r="E44">
            <v>12298.86</v>
          </cell>
        </row>
      </sheetData>
      <sheetData sheetId="75" refreshError="1">
        <row r="35">
          <cell r="D35" t="str">
            <v/>
          </cell>
          <cell r="E35" t="str">
            <v/>
          </cell>
        </row>
      </sheetData>
      <sheetData sheetId="76" refreshError="1">
        <row r="34">
          <cell r="E34">
            <v>79400</v>
          </cell>
        </row>
        <row r="41">
          <cell r="D41">
            <v>203112.36</v>
          </cell>
          <cell r="E41">
            <v>203112.03</v>
          </cell>
        </row>
      </sheetData>
      <sheetData sheetId="77" refreshError="1">
        <row r="19">
          <cell r="D19">
            <v>34439.360000000001</v>
          </cell>
        </row>
        <row r="41">
          <cell r="D41">
            <v>104719.80000000002</v>
          </cell>
          <cell r="E41">
            <v>139159.15999999997</v>
          </cell>
        </row>
      </sheetData>
      <sheetData sheetId="78" refreshError="1">
        <row r="41">
          <cell r="D41">
            <v>30222.540000000005</v>
          </cell>
          <cell r="E41">
            <v>30222.550000000003</v>
          </cell>
        </row>
      </sheetData>
      <sheetData sheetId="79" refreshError="1">
        <row r="39">
          <cell r="D39">
            <v>49200</v>
          </cell>
          <cell r="E39">
            <v>67951</v>
          </cell>
        </row>
      </sheetData>
      <sheetData sheetId="80" refreshError="1">
        <row r="34">
          <cell r="D34">
            <v>43745.280000000006</v>
          </cell>
        </row>
      </sheetData>
      <sheetData sheetId="81" refreshError="1">
        <row r="44">
          <cell r="D44">
            <v>227456.15999999995</v>
          </cell>
          <cell r="E44">
            <v>193810.61</v>
          </cell>
        </row>
      </sheetData>
      <sheetData sheetId="82" refreshError="1">
        <row r="31">
          <cell r="E31">
            <v>748385</v>
          </cell>
        </row>
        <row r="37">
          <cell r="D37">
            <v>514494.96000000014</v>
          </cell>
          <cell r="E37">
            <v>748385</v>
          </cell>
        </row>
      </sheetData>
      <sheetData sheetId="83" refreshError="1">
        <row r="40">
          <cell r="D40">
            <v>100732.39000000001</v>
          </cell>
          <cell r="E40">
            <v>107736.23999999999</v>
          </cell>
        </row>
      </sheetData>
      <sheetData sheetId="84" refreshError="1">
        <row r="44">
          <cell r="D44">
            <v>688343.16000000015</v>
          </cell>
          <cell r="E44">
            <v>108259.89</v>
          </cell>
        </row>
      </sheetData>
      <sheetData sheetId="85" refreshError="1">
        <row r="36">
          <cell r="D36" t="str">
            <v/>
          </cell>
          <cell r="E36" t="str">
            <v/>
          </cell>
        </row>
      </sheetData>
      <sheetData sheetId="86" refreshError="1">
        <row r="38">
          <cell r="D38" t="str">
            <v/>
          </cell>
          <cell r="E38">
            <v>2214.1799999999998</v>
          </cell>
        </row>
      </sheetData>
      <sheetData sheetId="87" refreshError="1">
        <row r="23">
          <cell r="E23" t="str">
            <v/>
          </cell>
        </row>
        <row r="38">
          <cell r="D38" t="str">
            <v/>
          </cell>
          <cell r="E38" t="str">
            <v/>
          </cell>
        </row>
      </sheetData>
      <sheetData sheetId="88" refreshError="1">
        <row r="30">
          <cell r="E30">
            <v>19732.79</v>
          </cell>
        </row>
        <row r="31">
          <cell r="D31">
            <v>19732.789999999997</v>
          </cell>
          <cell r="E31">
            <v>19732.79</v>
          </cell>
        </row>
      </sheetData>
      <sheetData sheetId="89" refreshError="1">
        <row r="43">
          <cell r="D43" t="str">
            <v/>
          </cell>
          <cell r="E43">
            <v>21540.58</v>
          </cell>
        </row>
      </sheetData>
      <sheetData sheetId="90" refreshError="1">
        <row r="39">
          <cell r="D39">
            <v>28760.16</v>
          </cell>
          <cell r="E39">
            <v>44791.34</v>
          </cell>
        </row>
      </sheetData>
      <sheetData sheetId="91" refreshError="1">
        <row r="37">
          <cell r="E37">
            <v>1530215.74</v>
          </cell>
        </row>
        <row r="43">
          <cell r="D43">
            <v>1460643.1199999999</v>
          </cell>
          <cell r="E43">
            <v>1530215.74</v>
          </cell>
        </row>
      </sheetData>
      <sheetData sheetId="92" refreshError="1">
        <row r="36">
          <cell r="D36">
            <v>50232.960000000014</v>
          </cell>
          <cell r="E36">
            <v>50000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609"/>
  <sheetViews>
    <sheetView tabSelected="1" topLeftCell="C12" zoomScale="80" zoomScaleNormal="80" zoomScaleSheetLayoutView="70" workbookViewId="0">
      <selection activeCell="I22" sqref="I22"/>
    </sheetView>
  </sheetViews>
  <sheetFormatPr defaultRowHeight="15.75" x14ac:dyDescent="0.25"/>
  <cols>
    <col min="1" max="2" width="0" style="2" hidden="1" customWidth="1"/>
    <col min="3" max="3" width="4.5703125" style="2" customWidth="1"/>
    <col min="4" max="4" width="29" style="2" customWidth="1"/>
    <col min="5" max="5" width="20" style="2" customWidth="1"/>
    <col min="6" max="6" width="46.28515625" style="2" customWidth="1"/>
    <col min="7" max="7" width="15.42578125" style="2" customWidth="1"/>
    <col min="8" max="8" width="32.42578125" style="2" customWidth="1"/>
    <col min="9" max="9" width="24.7109375" style="2" customWidth="1"/>
    <col min="10" max="10" width="31.140625" style="2" customWidth="1"/>
    <col min="11" max="11" width="9.28515625" style="2" bestFit="1" customWidth="1"/>
    <col min="12" max="12" width="10.140625" style="2" bestFit="1" customWidth="1"/>
    <col min="13" max="13" width="13.140625" style="2" bestFit="1" customWidth="1"/>
    <col min="14" max="16" width="13.42578125" style="2" bestFit="1" customWidth="1"/>
    <col min="17" max="247" width="9.140625" style="2"/>
    <col min="248" max="249" width="0" style="2" hidden="1" customWidth="1"/>
    <col min="250" max="250" width="4.5703125" style="2" customWidth="1"/>
    <col min="251" max="251" width="29" style="2" customWidth="1"/>
    <col min="252" max="252" width="20" style="2" customWidth="1"/>
    <col min="253" max="253" width="46.28515625" style="2" customWidth="1"/>
    <col min="254" max="254" width="15.42578125" style="2" customWidth="1"/>
    <col min="255" max="255" width="32.42578125" style="2" customWidth="1"/>
    <col min="256" max="256" width="24.7109375" style="2" customWidth="1"/>
    <col min="257" max="257" width="26.5703125" style="2" customWidth="1"/>
    <col min="258" max="260" width="9.28515625" style="2" bestFit="1" customWidth="1"/>
    <col min="261" max="261" width="9" style="2" customWidth="1"/>
    <col min="262" max="262" width="9.28515625" style="2" bestFit="1" customWidth="1"/>
    <col min="263" max="263" width="13.140625" style="2" bestFit="1" customWidth="1"/>
    <col min="264" max="264" width="18.85546875" style="2" customWidth="1"/>
    <col min="265" max="266" width="13.140625" style="2" bestFit="1" customWidth="1"/>
    <col min="267" max="267" width="9.28515625" style="2" bestFit="1" customWidth="1"/>
    <col min="268" max="268" width="10.140625" style="2" bestFit="1" customWidth="1"/>
    <col min="269" max="269" width="13.140625" style="2" bestFit="1" customWidth="1"/>
    <col min="270" max="272" width="13.42578125" style="2" bestFit="1" customWidth="1"/>
    <col min="273" max="503" width="9.140625" style="2"/>
    <col min="504" max="505" width="0" style="2" hidden="1" customWidth="1"/>
    <col min="506" max="506" width="4.5703125" style="2" customWidth="1"/>
    <col min="507" max="507" width="29" style="2" customWidth="1"/>
    <col min="508" max="508" width="20" style="2" customWidth="1"/>
    <col min="509" max="509" width="46.28515625" style="2" customWidth="1"/>
    <col min="510" max="510" width="15.42578125" style="2" customWidth="1"/>
    <col min="511" max="511" width="32.42578125" style="2" customWidth="1"/>
    <col min="512" max="512" width="24.7109375" style="2" customWidth="1"/>
    <col min="513" max="513" width="26.5703125" style="2" customWidth="1"/>
    <col min="514" max="516" width="9.28515625" style="2" bestFit="1" customWidth="1"/>
    <col min="517" max="517" width="9" style="2" customWidth="1"/>
    <col min="518" max="518" width="9.28515625" style="2" bestFit="1" customWidth="1"/>
    <col min="519" max="519" width="13.140625" style="2" bestFit="1" customWidth="1"/>
    <col min="520" max="520" width="18.85546875" style="2" customWidth="1"/>
    <col min="521" max="522" width="13.140625" style="2" bestFit="1" customWidth="1"/>
    <col min="523" max="523" width="9.28515625" style="2" bestFit="1" customWidth="1"/>
    <col min="524" max="524" width="10.140625" style="2" bestFit="1" customWidth="1"/>
    <col min="525" max="525" width="13.140625" style="2" bestFit="1" customWidth="1"/>
    <col min="526" max="528" width="13.42578125" style="2" bestFit="1" customWidth="1"/>
    <col min="529" max="759" width="9.140625" style="2"/>
    <col min="760" max="761" width="0" style="2" hidden="1" customWidth="1"/>
    <col min="762" max="762" width="4.5703125" style="2" customWidth="1"/>
    <col min="763" max="763" width="29" style="2" customWidth="1"/>
    <col min="764" max="764" width="20" style="2" customWidth="1"/>
    <col min="765" max="765" width="46.28515625" style="2" customWidth="1"/>
    <col min="766" max="766" width="15.42578125" style="2" customWidth="1"/>
    <col min="767" max="767" width="32.42578125" style="2" customWidth="1"/>
    <col min="768" max="768" width="24.7109375" style="2" customWidth="1"/>
    <col min="769" max="769" width="26.5703125" style="2" customWidth="1"/>
    <col min="770" max="772" width="9.28515625" style="2" bestFit="1" customWidth="1"/>
    <col min="773" max="773" width="9" style="2" customWidth="1"/>
    <col min="774" max="774" width="9.28515625" style="2" bestFit="1" customWidth="1"/>
    <col min="775" max="775" width="13.140625" style="2" bestFit="1" customWidth="1"/>
    <col min="776" max="776" width="18.85546875" style="2" customWidth="1"/>
    <col min="777" max="778" width="13.140625" style="2" bestFit="1" customWidth="1"/>
    <col min="779" max="779" width="9.28515625" style="2" bestFit="1" customWidth="1"/>
    <col min="780" max="780" width="10.140625" style="2" bestFit="1" customWidth="1"/>
    <col min="781" max="781" width="13.140625" style="2" bestFit="1" customWidth="1"/>
    <col min="782" max="784" width="13.42578125" style="2" bestFit="1" customWidth="1"/>
    <col min="785" max="1015" width="9.140625" style="2"/>
    <col min="1016" max="1017" width="0" style="2" hidden="1" customWidth="1"/>
    <col min="1018" max="1018" width="4.5703125" style="2" customWidth="1"/>
    <col min="1019" max="1019" width="29" style="2" customWidth="1"/>
    <col min="1020" max="1020" width="20" style="2" customWidth="1"/>
    <col min="1021" max="1021" width="46.28515625" style="2" customWidth="1"/>
    <col min="1022" max="1022" width="15.42578125" style="2" customWidth="1"/>
    <col min="1023" max="1023" width="32.42578125" style="2" customWidth="1"/>
    <col min="1024" max="1024" width="24.7109375" style="2" customWidth="1"/>
    <col min="1025" max="1025" width="26.5703125" style="2" customWidth="1"/>
    <col min="1026" max="1028" width="9.28515625" style="2" bestFit="1" customWidth="1"/>
    <col min="1029" max="1029" width="9" style="2" customWidth="1"/>
    <col min="1030" max="1030" width="9.28515625" style="2" bestFit="1" customWidth="1"/>
    <col min="1031" max="1031" width="13.140625" style="2" bestFit="1" customWidth="1"/>
    <col min="1032" max="1032" width="18.85546875" style="2" customWidth="1"/>
    <col min="1033" max="1034" width="13.140625" style="2" bestFit="1" customWidth="1"/>
    <col min="1035" max="1035" width="9.28515625" style="2" bestFit="1" customWidth="1"/>
    <col min="1036" max="1036" width="10.140625" style="2" bestFit="1" customWidth="1"/>
    <col min="1037" max="1037" width="13.140625" style="2" bestFit="1" customWidth="1"/>
    <col min="1038" max="1040" width="13.42578125" style="2" bestFit="1" customWidth="1"/>
    <col min="1041" max="1271" width="9.140625" style="2"/>
    <col min="1272" max="1273" width="0" style="2" hidden="1" customWidth="1"/>
    <col min="1274" max="1274" width="4.5703125" style="2" customWidth="1"/>
    <col min="1275" max="1275" width="29" style="2" customWidth="1"/>
    <col min="1276" max="1276" width="20" style="2" customWidth="1"/>
    <col min="1277" max="1277" width="46.28515625" style="2" customWidth="1"/>
    <col min="1278" max="1278" width="15.42578125" style="2" customWidth="1"/>
    <col min="1279" max="1279" width="32.42578125" style="2" customWidth="1"/>
    <col min="1280" max="1280" width="24.7109375" style="2" customWidth="1"/>
    <col min="1281" max="1281" width="26.5703125" style="2" customWidth="1"/>
    <col min="1282" max="1284" width="9.28515625" style="2" bestFit="1" customWidth="1"/>
    <col min="1285" max="1285" width="9" style="2" customWidth="1"/>
    <col min="1286" max="1286" width="9.28515625" style="2" bestFit="1" customWidth="1"/>
    <col min="1287" max="1287" width="13.140625" style="2" bestFit="1" customWidth="1"/>
    <col min="1288" max="1288" width="18.85546875" style="2" customWidth="1"/>
    <col min="1289" max="1290" width="13.140625" style="2" bestFit="1" customWidth="1"/>
    <col min="1291" max="1291" width="9.28515625" style="2" bestFit="1" customWidth="1"/>
    <col min="1292" max="1292" width="10.140625" style="2" bestFit="1" customWidth="1"/>
    <col min="1293" max="1293" width="13.140625" style="2" bestFit="1" customWidth="1"/>
    <col min="1294" max="1296" width="13.42578125" style="2" bestFit="1" customWidth="1"/>
    <col min="1297" max="1527" width="9.140625" style="2"/>
    <col min="1528" max="1529" width="0" style="2" hidden="1" customWidth="1"/>
    <col min="1530" max="1530" width="4.5703125" style="2" customWidth="1"/>
    <col min="1531" max="1531" width="29" style="2" customWidth="1"/>
    <col min="1532" max="1532" width="20" style="2" customWidth="1"/>
    <col min="1533" max="1533" width="46.28515625" style="2" customWidth="1"/>
    <col min="1534" max="1534" width="15.42578125" style="2" customWidth="1"/>
    <col min="1535" max="1535" width="32.42578125" style="2" customWidth="1"/>
    <col min="1536" max="1536" width="24.7109375" style="2" customWidth="1"/>
    <col min="1537" max="1537" width="26.5703125" style="2" customWidth="1"/>
    <col min="1538" max="1540" width="9.28515625" style="2" bestFit="1" customWidth="1"/>
    <col min="1541" max="1541" width="9" style="2" customWidth="1"/>
    <col min="1542" max="1542" width="9.28515625" style="2" bestFit="1" customWidth="1"/>
    <col min="1543" max="1543" width="13.140625" style="2" bestFit="1" customWidth="1"/>
    <col min="1544" max="1544" width="18.85546875" style="2" customWidth="1"/>
    <col min="1545" max="1546" width="13.140625" style="2" bestFit="1" customWidth="1"/>
    <col min="1547" max="1547" width="9.28515625" style="2" bestFit="1" customWidth="1"/>
    <col min="1548" max="1548" width="10.140625" style="2" bestFit="1" customWidth="1"/>
    <col min="1549" max="1549" width="13.140625" style="2" bestFit="1" customWidth="1"/>
    <col min="1550" max="1552" width="13.42578125" style="2" bestFit="1" customWidth="1"/>
    <col min="1553" max="1783" width="9.140625" style="2"/>
    <col min="1784" max="1785" width="0" style="2" hidden="1" customWidth="1"/>
    <col min="1786" max="1786" width="4.5703125" style="2" customWidth="1"/>
    <col min="1787" max="1787" width="29" style="2" customWidth="1"/>
    <col min="1788" max="1788" width="20" style="2" customWidth="1"/>
    <col min="1789" max="1789" width="46.28515625" style="2" customWidth="1"/>
    <col min="1790" max="1790" width="15.42578125" style="2" customWidth="1"/>
    <col min="1791" max="1791" width="32.42578125" style="2" customWidth="1"/>
    <col min="1792" max="1792" width="24.7109375" style="2" customWidth="1"/>
    <col min="1793" max="1793" width="26.5703125" style="2" customWidth="1"/>
    <col min="1794" max="1796" width="9.28515625" style="2" bestFit="1" customWidth="1"/>
    <col min="1797" max="1797" width="9" style="2" customWidth="1"/>
    <col min="1798" max="1798" width="9.28515625" style="2" bestFit="1" customWidth="1"/>
    <col min="1799" max="1799" width="13.140625" style="2" bestFit="1" customWidth="1"/>
    <col min="1800" max="1800" width="18.85546875" style="2" customWidth="1"/>
    <col min="1801" max="1802" width="13.140625" style="2" bestFit="1" customWidth="1"/>
    <col min="1803" max="1803" width="9.28515625" style="2" bestFit="1" customWidth="1"/>
    <col min="1804" max="1804" width="10.140625" style="2" bestFit="1" customWidth="1"/>
    <col min="1805" max="1805" width="13.140625" style="2" bestFit="1" customWidth="1"/>
    <col min="1806" max="1808" width="13.42578125" style="2" bestFit="1" customWidth="1"/>
    <col min="1809" max="2039" width="9.140625" style="2"/>
    <col min="2040" max="2041" width="0" style="2" hidden="1" customWidth="1"/>
    <col min="2042" max="2042" width="4.5703125" style="2" customWidth="1"/>
    <col min="2043" max="2043" width="29" style="2" customWidth="1"/>
    <col min="2044" max="2044" width="20" style="2" customWidth="1"/>
    <col min="2045" max="2045" width="46.28515625" style="2" customWidth="1"/>
    <col min="2046" max="2046" width="15.42578125" style="2" customWidth="1"/>
    <col min="2047" max="2047" width="32.42578125" style="2" customWidth="1"/>
    <col min="2048" max="2048" width="24.7109375" style="2" customWidth="1"/>
    <col min="2049" max="2049" width="26.5703125" style="2" customWidth="1"/>
    <col min="2050" max="2052" width="9.28515625" style="2" bestFit="1" customWidth="1"/>
    <col min="2053" max="2053" width="9" style="2" customWidth="1"/>
    <col min="2054" max="2054" width="9.28515625" style="2" bestFit="1" customWidth="1"/>
    <col min="2055" max="2055" width="13.140625" style="2" bestFit="1" customWidth="1"/>
    <col min="2056" max="2056" width="18.85546875" style="2" customWidth="1"/>
    <col min="2057" max="2058" width="13.140625" style="2" bestFit="1" customWidth="1"/>
    <col min="2059" max="2059" width="9.28515625" style="2" bestFit="1" customWidth="1"/>
    <col min="2060" max="2060" width="10.140625" style="2" bestFit="1" customWidth="1"/>
    <col min="2061" max="2061" width="13.140625" style="2" bestFit="1" customWidth="1"/>
    <col min="2062" max="2064" width="13.42578125" style="2" bestFit="1" customWidth="1"/>
    <col min="2065" max="2295" width="9.140625" style="2"/>
    <col min="2296" max="2297" width="0" style="2" hidden="1" customWidth="1"/>
    <col min="2298" max="2298" width="4.5703125" style="2" customWidth="1"/>
    <col min="2299" max="2299" width="29" style="2" customWidth="1"/>
    <col min="2300" max="2300" width="20" style="2" customWidth="1"/>
    <col min="2301" max="2301" width="46.28515625" style="2" customWidth="1"/>
    <col min="2302" max="2302" width="15.42578125" style="2" customWidth="1"/>
    <col min="2303" max="2303" width="32.42578125" style="2" customWidth="1"/>
    <col min="2304" max="2304" width="24.7109375" style="2" customWidth="1"/>
    <col min="2305" max="2305" width="26.5703125" style="2" customWidth="1"/>
    <col min="2306" max="2308" width="9.28515625" style="2" bestFit="1" customWidth="1"/>
    <col min="2309" max="2309" width="9" style="2" customWidth="1"/>
    <col min="2310" max="2310" width="9.28515625" style="2" bestFit="1" customWidth="1"/>
    <col min="2311" max="2311" width="13.140625" style="2" bestFit="1" customWidth="1"/>
    <col min="2312" max="2312" width="18.85546875" style="2" customWidth="1"/>
    <col min="2313" max="2314" width="13.140625" style="2" bestFit="1" customWidth="1"/>
    <col min="2315" max="2315" width="9.28515625" style="2" bestFit="1" customWidth="1"/>
    <col min="2316" max="2316" width="10.140625" style="2" bestFit="1" customWidth="1"/>
    <col min="2317" max="2317" width="13.140625" style="2" bestFit="1" customWidth="1"/>
    <col min="2318" max="2320" width="13.42578125" style="2" bestFit="1" customWidth="1"/>
    <col min="2321" max="2551" width="9.140625" style="2"/>
    <col min="2552" max="2553" width="0" style="2" hidden="1" customWidth="1"/>
    <col min="2554" max="2554" width="4.5703125" style="2" customWidth="1"/>
    <col min="2555" max="2555" width="29" style="2" customWidth="1"/>
    <col min="2556" max="2556" width="20" style="2" customWidth="1"/>
    <col min="2557" max="2557" width="46.28515625" style="2" customWidth="1"/>
    <col min="2558" max="2558" width="15.42578125" style="2" customWidth="1"/>
    <col min="2559" max="2559" width="32.42578125" style="2" customWidth="1"/>
    <col min="2560" max="2560" width="24.7109375" style="2" customWidth="1"/>
    <col min="2561" max="2561" width="26.5703125" style="2" customWidth="1"/>
    <col min="2562" max="2564" width="9.28515625" style="2" bestFit="1" customWidth="1"/>
    <col min="2565" max="2565" width="9" style="2" customWidth="1"/>
    <col min="2566" max="2566" width="9.28515625" style="2" bestFit="1" customWidth="1"/>
    <col min="2567" max="2567" width="13.140625" style="2" bestFit="1" customWidth="1"/>
    <col min="2568" max="2568" width="18.85546875" style="2" customWidth="1"/>
    <col min="2569" max="2570" width="13.140625" style="2" bestFit="1" customWidth="1"/>
    <col min="2571" max="2571" width="9.28515625" style="2" bestFit="1" customWidth="1"/>
    <col min="2572" max="2572" width="10.140625" style="2" bestFit="1" customWidth="1"/>
    <col min="2573" max="2573" width="13.140625" style="2" bestFit="1" customWidth="1"/>
    <col min="2574" max="2576" width="13.42578125" style="2" bestFit="1" customWidth="1"/>
    <col min="2577" max="2807" width="9.140625" style="2"/>
    <col min="2808" max="2809" width="0" style="2" hidden="1" customWidth="1"/>
    <col min="2810" max="2810" width="4.5703125" style="2" customWidth="1"/>
    <col min="2811" max="2811" width="29" style="2" customWidth="1"/>
    <col min="2812" max="2812" width="20" style="2" customWidth="1"/>
    <col min="2813" max="2813" width="46.28515625" style="2" customWidth="1"/>
    <col min="2814" max="2814" width="15.42578125" style="2" customWidth="1"/>
    <col min="2815" max="2815" width="32.42578125" style="2" customWidth="1"/>
    <col min="2816" max="2816" width="24.7109375" style="2" customWidth="1"/>
    <col min="2817" max="2817" width="26.5703125" style="2" customWidth="1"/>
    <col min="2818" max="2820" width="9.28515625" style="2" bestFit="1" customWidth="1"/>
    <col min="2821" max="2821" width="9" style="2" customWidth="1"/>
    <col min="2822" max="2822" width="9.28515625" style="2" bestFit="1" customWidth="1"/>
    <col min="2823" max="2823" width="13.140625" style="2" bestFit="1" customWidth="1"/>
    <col min="2824" max="2824" width="18.85546875" style="2" customWidth="1"/>
    <col min="2825" max="2826" width="13.140625" style="2" bestFit="1" customWidth="1"/>
    <col min="2827" max="2827" width="9.28515625" style="2" bestFit="1" customWidth="1"/>
    <col min="2828" max="2828" width="10.140625" style="2" bestFit="1" customWidth="1"/>
    <col min="2829" max="2829" width="13.140625" style="2" bestFit="1" customWidth="1"/>
    <col min="2830" max="2832" width="13.42578125" style="2" bestFit="1" customWidth="1"/>
    <col min="2833" max="3063" width="9.140625" style="2"/>
    <col min="3064" max="3065" width="0" style="2" hidden="1" customWidth="1"/>
    <col min="3066" max="3066" width="4.5703125" style="2" customWidth="1"/>
    <col min="3067" max="3067" width="29" style="2" customWidth="1"/>
    <col min="3068" max="3068" width="20" style="2" customWidth="1"/>
    <col min="3069" max="3069" width="46.28515625" style="2" customWidth="1"/>
    <col min="3070" max="3070" width="15.42578125" style="2" customWidth="1"/>
    <col min="3071" max="3071" width="32.42578125" style="2" customWidth="1"/>
    <col min="3072" max="3072" width="24.7109375" style="2" customWidth="1"/>
    <col min="3073" max="3073" width="26.5703125" style="2" customWidth="1"/>
    <col min="3074" max="3076" width="9.28515625" style="2" bestFit="1" customWidth="1"/>
    <col min="3077" max="3077" width="9" style="2" customWidth="1"/>
    <col min="3078" max="3078" width="9.28515625" style="2" bestFit="1" customWidth="1"/>
    <col min="3079" max="3079" width="13.140625" style="2" bestFit="1" customWidth="1"/>
    <col min="3080" max="3080" width="18.85546875" style="2" customWidth="1"/>
    <col min="3081" max="3082" width="13.140625" style="2" bestFit="1" customWidth="1"/>
    <col min="3083" max="3083" width="9.28515625" style="2" bestFit="1" customWidth="1"/>
    <col min="3084" max="3084" width="10.140625" style="2" bestFit="1" customWidth="1"/>
    <col min="3085" max="3085" width="13.140625" style="2" bestFit="1" customWidth="1"/>
    <col min="3086" max="3088" width="13.42578125" style="2" bestFit="1" customWidth="1"/>
    <col min="3089" max="3319" width="9.140625" style="2"/>
    <col min="3320" max="3321" width="0" style="2" hidden="1" customWidth="1"/>
    <col min="3322" max="3322" width="4.5703125" style="2" customWidth="1"/>
    <col min="3323" max="3323" width="29" style="2" customWidth="1"/>
    <col min="3324" max="3324" width="20" style="2" customWidth="1"/>
    <col min="3325" max="3325" width="46.28515625" style="2" customWidth="1"/>
    <col min="3326" max="3326" width="15.42578125" style="2" customWidth="1"/>
    <col min="3327" max="3327" width="32.42578125" style="2" customWidth="1"/>
    <col min="3328" max="3328" width="24.7109375" style="2" customWidth="1"/>
    <col min="3329" max="3329" width="26.5703125" style="2" customWidth="1"/>
    <col min="3330" max="3332" width="9.28515625" style="2" bestFit="1" customWidth="1"/>
    <col min="3333" max="3333" width="9" style="2" customWidth="1"/>
    <col min="3334" max="3334" width="9.28515625" style="2" bestFit="1" customWidth="1"/>
    <col min="3335" max="3335" width="13.140625" style="2" bestFit="1" customWidth="1"/>
    <col min="3336" max="3336" width="18.85546875" style="2" customWidth="1"/>
    <col min="3337" max="3338" width="13.140625" style="2" bestFit="1" customWidth="1"/>
    <col min="3339" max="3339" width="9.28515625" style="2" bestFit="1" customWidth="1"/>
    <col min="3340" max="3340" width="10.140625" style="2" bestFit="1" customWidth="1"/>
    <col min="3341" max="3341" width="13.140625" style="2" bestFit="1" customWidth="1"/>
    <col min="3342" max="3344" width="13.42578125" style="2" bestFit="1" customWidth="1"/>
    <col min="3345" max="3575" width="9.140625" style="2"/>
    <col min="3576" max="3577" width="0" style="2" hidden="1" customWidth="1"/>
    <col min="3578" max="3578" width="4.5703125" style="2" customWidth="1"/>
    <col min="3579" max="3579" width="29" style="2" customWidth="1"/>
    <col min="3580" max="3580" width="20" style="2" customWidth="1"/>
    <col min="3581" max="3581" width="46.28515625" style="2" customWidth="1"/>
    <col min="3582" max="3582" width="15.42578125" style="2" customWidth="1"/>
    <col min="3583" max="3583" width="32.42578125" style="2" customWidth="1"/>
    <col min="3584" max="3584" width="24.7109375" style="2" customWidth="1"/>
    <col min="3585" max="3585" width="26.5703125" style="2" customWidth="1"/>
    <col min="3586" max="3588" width="9.28515625" style="2" bestFit="1" customWidth="1"/>
    <col min="3589" max="3589" width="9" style="2" customWidth="1"/>
    <col min="3590" max="3590" width="9.28515625" style="2" bestFit="1" customWidth="1"/>
    <col min="3591" max="3591" width="13.140625" style="2" bestFit="1" customWidth="1"/>
    <col min="3592" max="3592" width="18.85546875" style="2" customWidth="1"/>
    <col min="3593" max="3594" width="13.140625" style="2" bestFit="1" customWidth="1"/>
    <col min="3595" max="3595" width="9.28515625" style="2" bestFit="1" customWidth="1"/>
    <col min="3596" max="3596" width="10.140625" style="2" bestFit="1" customWidth="1"/>
    <col min="3597" max="3597" width="13.140625" style="2" bestFit="1" customWidth="1"/>
    <col min="3598" max="3600" width="13.42578125" style="2" bestFit="1" customWidth="1"/>
    <col min="3601" max="3831" width="9.140625" style="2"/>
    <col min="3832" max="3833" width="0" style="2" hidden="1" customWidth="1"/>
    <col min="3834" max="3834" width="4.5703125" style="2" customWidth="1"/>
    <col min="3835" max="3835" width="29" style="2" customWidth="1"/>
    <col min="3836" max="3836" width="20" style="2" customWidth="1"/>
    <col min="3837" max="3837" width="46.28515625" style="2" customWidth="1"/>
    <col min="3838" max="3838" width="15.42578125" style="2" customWidth="1"/>
    <col min="3839" max="3839" width="32.42578125" style="2" customWidth="1"/>
    <col min="3840" max="3840" width="24.7109375" style="2" customWidth="1"/>
    <col min="3841" max="3841" width="26.5703125" style="2" customWidth="1"/>
    <col min="3842" max="3844" width="9.28515625" style="2" bestFit="1" customWidth="1"/>
    <col min="3845" max="3845" width="9" style="2" customWidth="1"/>
    <col min="3846" max="3846" width="9.28515625" style="2" bestFit="1" customWidth="1"/>
    <col min="3847" max="3847" width="13.140625" style="2" bestFit="1" customWidth="1"/>
    <col min="3848" max="3848" width="18.85546875" style="2" customWidth="1"/>
    <col min="3849" max="3850" width="13.140625" style="2" bestFit="1" customWidth="1"/>
    <col min="3851" max="3851" width="9.28515625" style="2" bestFit="1" customWidth="1"/>
    <col min="3852" max="3852" width="10.140625" style="2" bestFit="1" customWidth="1"/>
    <col min="3853" max="3853" width="13.140625" style="2" bestFit="1" customWidth="1"/>
    <col min="3854" max="3856" width="13.42578125" style="2" bestFit="1" customWidth="1"/>
    <col min="3857" max="4087" width="9.140625" style="2"/>
    <col min="4088" max="4089" width="0" style="2" hidden="1" customWidth="1"/>
    <col min="4090" max="4090" width="4.5703125" style="2" customWidth="1"/>
    <col min="4091" max="4091" width="29" style="2" customWidth="1"/>
    <col min="4092" max="4092" width="20" style="2" customWidth="1"/>
    <col min="4093" max="4093" width="46.28515625" style="2" customWidth="1"/>
    <col min="4094" max="4094" width="15.42578125" style="2" customWidth="1"/>
    <col min="4095" max="4095" width="32.42578125" style="2" customWidth="1"/>
    <col min="4096" max="4096" width="24.7109375" style="2" customWidth="1"/>
    <col min="4097" max="4097" width="26.5703125" style="2" customWidth="1"/>
    <col min="4098" max="4100" width="9.28515625" style="2" bestFit="1" customWidth="1"/>
    <col min="4101" max="4101" width="9" style="2" customWidth="1"/>
    <col min="4102" max="4102" width="9.28515625" style="2" bestFit="1" customWidth="1"/>
    <col min="4103" max="4103" width="13.140625" style="2" bestFit="1" customWidth="1"/>
    <col min="4104" max="4104" width="18.85546875" style="2" customWidth="1"/>
    <col min="4105" max="4106" width="13.140625" style="2" bestFit="1" customWidth="1"/>
    <col min="4107" max="4107" width="9.28515625" style="2" bestFit="1" customWidth="1"/>
    <col min="4108" max="4108" width="10.140625" style="2" bestFit="1" customWidth="1"/>
    <col min="4109" max="4109" width="13.140625" style="2" bestFit="1" customWidth="1"/>
    <col min="4110" max="4112" width="13.42578125" style="2" bestFit="1" customWidth="1"/>
    <col min="4113" max="4343" width="9.140625" style="2"/>
    <col min="4344" max="4345" width="0" style="2" hidden="1" customWidth="1"/>
    <col min="4346" max="4346" width="4.5703125" style="2" customWidth="1"/>
    <col min="4347" max="4347" width="29" style="2" customWidth="1"/>
    <col min="4348" max="4348" width="20" style="2" customWidth="1"/>
    <col min="4349" max="4349" width="46.28515625" style="2" customWidth="1"/>
    <col min="4350" max="4350" width="15.42578125" style="2" customWidth="1"/>
    <col min="4351" max="4351" width="32.42578125" style="2" customWidth="1"/>
    <col min="4352" max="4352" width="24.7109375" style="2" customWidth="1"/>
    <col min="4353" max="4353" width="26.5703125" style="2" customWidth="1"/>
    <col min="4354" max="4356" width="9.28515625" style="2" bestFit="1" customWidth="1"/>
    <col min="4357" max="4357" width="9" style="2" customWidth="1"/>
    <col min="4358" max="4358" width="9.28515625" style="2" bestFit="1" customWidth="1"/>
    <col min="4359" max="4359" width="13.140625" style="2" bestFit="1" customWidth="1"/>
    <col min="4360" max="4360" width="18.85546875" style="2" customWidth="1"/>
    <col min="4361" max="4362" width="13.140625" style="2" bestFit="1" customWidth="1"/>
    <col min="4363" max="4363" width="9.28515625" style="2" bestFit="1" customWidth="1"/>
    <col min="4364" max="4364" width="10.140625" style="2" bestFit="1" customWidth="1"/>
    <col min="4365" max="4365" width="13.140625" style="2" bestFit="1" customWidth="1"/>
    <col min="4366" max="4368" width="13.42578125" style="2" bestFit="1" customWidth="1"/>
    <col min="4369" max="4599" width="9.140625" style="2"/>
    <col min="4600" max="4601" width="0" style="2" hidden="1" customWidth="1"/>
    <col min="4602" max="4602" width="4.5703125" style="2" customWidth="1"/>
    <col min="4603" max="4603" width="29" style="2" customWidth="1"/>
    <col min="4604" max="4604" width="20" style="2" customWidth="1"/>
    <col min="4605" max="4605" width="46.28515625" style="2" customWidth="1"/>
    <col min="4606" max="4606" width="15.42578125" style="2" customWidth="1"/>
    <col min="4607" max="4607" width="32.42578125" style="2" customWidth="1"/>
    <col min="4608" max="4608" width="24.7109375" style="2" customWidth="1"/>
    <col min="4609" max="4609" width="26.5703125" style="2" customWidth="1"/>
    <col min="4610" max="4612" width="9.28515625" style="2" bestFit="1" customWidth="1"/>
    <col min="4613" max="4613" width="9" style="2" customWidth="1"/>
    <col min="4614" max="4614" width="9.28515625" style="2" bestFit="1" customWidth="1"/>
    <col min="4615" max="4615" width="13.140625" style="2" bestFit="1" customWidth="1"/>
    <col min="4616" max="4616" width="18.85546875" style="2" customWidth="1"/>
    <col min="4617" max="4618" width="13.140625" style="2" bestFit="1" customWidth="1"/>
    <col min="4619" max="4619" width="9.28515625" style="2" bestFit="1" customWidth="1"/>
    <col min="4620" max="4620" width="10.140625" style="2" bestFit="1" customWidth="1"/>
    <col min="4621" max="4621" width="13.140625" style="2" bestFit="1" customWidth="1"/>
    <col min="4622" max="4624" width="13.42578125" style="2" bestFit="1" customWidth="1"/>
    <col min="4625" max="4855" width="9.140625" style="2"/>
    <col min="4856" max="4857" width="0" style="2" hidden="1" customWidth="1"/>
    <col min="4858" max="4858" width="4.5703125" style="2" customWidth="1"/>
    <col min="4859" max="4859" width="29" style="2" customWidth="1"/>
    <col min="4860" max="4860" width="20" style="2" customWidth="1"/>
    <col min="4861" max="4861" width="46.28515625" style="2" customWidth="1"/>
    <col min="4862" max="4862" width="15.42578125" style="2" customWidth="1"/>
    <col min="4863" max="4863" width="32.42578125" style="2" customWidth="1"/>
    <col min="4864" max="4864" width="24.7109375" style="2" customWidth="1"/>
    <col min="4865" max="4865" width="26.5703125" style="2" customWidth="1"/>
    <col min="4866" max="4868" width="9.28515625" style="2" bestFit="1" customWidth="1"/>
    <col min="4869" max="4869" width="9" style="2" customWidth="1"/>
    <col min="4870" max="4870" width="9.28515625" style="2" bestFit="1" customWidth="1"/>
    <col min="4871" max="4871" width="13.140625" style="2" bestFit="1" customWidth="1"/>
    <col min="4872" max="4872" width="18.85546875" style="2" customWidth="1"/>
    <col min="4873" max="4874" width="13.140625" style="2" bestFit="1" customWidth="1"/>
    <col min="4875" max="4875" width="9.28515625" style="2" bestFit="1" customWidth="1"/>
    <col min="4876" max="4876" width="10.140625" style="2" bestFit="1" customWidth="1"/>
    <col min="4877" max="4877" width="13.140625" style="2" bestFit="1" customWidth="1"/>
    <col min="4878" max="4880" width="13.42578125" style="2" bestFit="1" customWidth="1"/>
    <col min="4881" max="5111" width="9.140625" style="2"/>
    <col min="5112" max="5113" width="0" style="2" hidden="1" customWidth="1"/>
    <col min="5114" max="5114" width="4.5703125" style="2" customWidth="1"/>
    <col min="5115" max="5115" width="29" style="2" customWidth="1"/>
    <col min="5116" max="5116" width="20" style="2" customWidth="1"/>
    <col min="5117" max="5117" width="46.28515625" style="2" customWidth="1"/>
    <col min="5118" max="5118" width="15.42578125" style="2" customWidth="1"/>
    <col min="5119" max="5119" width="32.42578125" style="2" customWidth="1"/>
    <col min="5120" max="5120" width="24.7109375" style="2" customWidth="1"/>
    <col min="5121" max="5121" width="26.5703125" style="2" customWidth="1"/>
    <col min="5122" max="5124" width="9.28515625" style="2" bestFit="1" customWidth="1"/>
    <col min="5125" max="5125" width="9" style="2" customWidth="1"/>
    <col min="5126" max="5126" width="9.28515625" style="2" bestFit="1" customWidth="1"/>
    <col min="5127" max="5127" width="13.140625" style="2" bestFit="1" customWidth="1"/>
    <col min="5128" max="5128" width="18.85546875" style="2" customWidth="1"/>
    <col min="5129" max="5130" width="13.140625" style="2" bestFit="1" customWidth="1"/>
    <col min="5131" max="5131" width="9.28515625" style="2" bestFit="1" customWidth="1"/>
    <col min="5132" max="5132" width="10.140625" style="2" bestFit="1" customWidth="1"/>
    <col min="5133" max="5133" width="13.140625" style="2" bestFit="1" customWidth="1"/>
    <col min="5134" max="5136" width="13.42578125" style="2" bestFit="1" customWidth="1"/>
    <col min="5137" max="5367" width="9.140625" style="2"/>
    <col min="5368" max="5369" width="0" style="2" hidden="1" customWidth="1"/>
    <col min="5370" max="5370" width="4.5703125" style="2" customWidth="1"/>
    <col min="5371" max="5371" width="29" style="2" customWidth="1"/>
    <col min="5372" max="5372" width="20" style="2" customWidth="1"/>
    <col min="5373" max="5373" width="46.28515625" style="2" customWidth="1"/>
    <col min="5374" max="5374" width="15.42578125" style="2" customWidth="1"/>
    <col min="5375" max="5375" width="32.42578125" style="2" customWidth="1"/>
    <col min="5376" max="5376" width="24.7109375" style="2" customWidth="1"/>
    <col min="5377" max="5377" width="26.5703125" style="2" customWidth="1"/>
    <col min="5378" max="5380" width="9.28515625" style="2" bestFit="1" customWidth="1"/>
    <col min="5381" max="5381" width="9" style="2" customWidth="1"/>
    <col min="5382" max="5382" width="9.28515625" style="2" bestFit="1" customWidth="1"/>
    <col min="5383" max="5383" width="13.140625" style="2" bestFit="1" customWidth="1"/>
    <col min="5384" max="5384" width="18.85546875" style="2" customWidth="1"/>
    <col min="5385" max="5386" width="13.140625" style="2" bestFit="1" customWidth="1"/>
    <col min="5387" max="5387" width="9.28515625" style="2" bestFit="1" customWidth="1"/>
    <col min="5388" max="5388" width="10.140625" style="2" bestFit="1" customWidth="1"/>
    <col min="5389" max="5389" width="13.140625" style="2" bestFit="1" customWidth="1"/>
    <col min="5390" max="5392" width="13.42578125" style="2" bestFit="1" customWidth="1"/>
    <col min="5393" max="5623" width="9.140625" style="2"/>
    <col min="5624" max="5625" width="0" style="2" hidden="1" customWidth="1"/>
    <col min="5626" max="5626" width="4.5703125" style="2" customWidth="1"/>
    <col min="5627" max="5627" width="29" style="2" customWidth="1"/>
    <col min="5628" max="5628" width="20" style="2" customWidth="1"/>
    <col min="5629" max="5629" width="46.28515625" style="2" customWidth="1"/>
    <col min="5630" max="5630" width="15.42578125" style="2" customWidth="1"/>
    <col min="5631" max="5631" width="32.42578125" style="2" customWidth="1"/>
    <col min="5632" max="5632" width="24.7109375" style="2" customWidth="1"/>
    <col min="5633" max="5633" width="26.5703125" style="2" customWidth="1"/>
    <col min="5634" max="5636" width="9.28515625" style="2" bestFit="1" customWidth="1"/>
    <col min="5637" max="5637" width="9" style="2" customWidth="1"/>
    <col min="5638" max="5638" width="9.28515625" style="2" bestFit="1" customWidth="1"/>
    <col min="5639" max="5639" width="13.140625" style="2" bestFit="1" customWidth="1"/>
    <col min="5640" max="5640" width="18.85546875" style="2" customWidth="1"/>
    <col min="5641" max="5642" width="13.140625" style="2" bestFit="1" customWidth="1"/>
    <col min="5643" max="5643" width="9.28515625" style="2" bestFit="1" customWidth="1"/>
    <col min="5644" max="5644" width="10.140625" style="2" bestFit="1" customWidth="1"/>
    <col min="5645" max="5645" width="13.140625" style="2" bestFit="1" customWidth="1"/>
    <col min="5646" max="5648" width="13.42578125" style="2" bestFit="1" customWidth="1"/>
    <col min="5649" max="5879" width="9.140625" style="2"/>
    <col min="5880" max="5881" width="0" style="2" hidden="1" customWidth="1"/>
    <col min="5882" max="5882" width="4.5703125" style="2" customWidth="1"/>
    <col min="5883" max="5883" width="29" style="2" customWidth="1"/>
    <col min="5884" max="5884" width="20" style="2" customWidth="1"/>
    <col min="5885" max="5885" width="46.28515625" style="2" customWidth="1"/>
    <col min="5886" max="5886" width="15.42578125" style="2" customWidth="1"/>
    <col min="5887" max="5887" width="32.42578125" style="2" customWidth="1"/>
    <col min="5888" max="5888" width="24.7109375" style="2" customWidth="1"/>
    <col min="5889" max="5889" width="26.5703125" style="2" customWidth="1"/>
    <col min="5890" max="5892" width="9.28515625" style="2" bestFit="1" customWidth="1"/>
    <col min="5893" max="5893" width="9" style="2" customWidth="1"/>
    <col min="5894" max="5894" width="9.28515625" style="2" bestFit="1" customWidth="1"/>
    <col min="5895" max="5895" width="13.140625" style="2" bestFit="1" customWidth="1"/>
    <col min="5896" max="5896" width="18.85546875" style="2" customWidth="1"/>
    <col min="5897" max="5898" width="13.140625" style="2" bestFit="1" customWidth="1"/>
    <col min="5899" max="5899" width="9.28515625" style="2" bestFit="1" customWidth="1"/>
    <col min="5900" max="5900" width="10.140625" style="2" bestFit="1" customWidth="1"/>
    <col min="5901" max="5901" width="13.140625" style="2" bestFit="1" customWidth="1"/>
    <col min="5902" max="5904" width="13.42578125" style="2" bestFit="1" customWidth="1"/>
    <col min="5905" max="6135" width="9.140625" style="2"/>
    <col min="6136" max="6137" width="0" style="2" hidden="1" customWidth="1"/>
    <col min="6138" max="6138" width="4.5703125" style="2" customWidth="1"/>
    <col min="6139" max="6139" width="29" style="2" customWidth="1"/>
    <col min="6140" max="6140" width="20" style="2" customWidth="1"/>
    <col min="6141" max="6141" width="46.28515625" style="2" customWidth="1"/>
    <col min="6142" max="6142" width="15.42578125" style="2" customWidth="1"/>
    <col min="6143" max="6143" width="32.42578125" style="2" customWidth="1"/>
    <col min="6144" max="6144" width="24.7109375" style="2" customWidth="1"/>
    <col min="6145" max="6145" width="26.5703125" style="2" customWidth="1"/>
    <col min="6146" max="6148" width="9.28515625" style="2" bestFit="1" customWidth="1"/>
    <col min="6149" max="6149" width="9" style="2" customWidth="1"/>
    <col min="6150" max="6150" width="9.28515625" style="2" bestFit="1" customWidth="1"/>
    <col min="6151" max="6151" width="13.140625" style="2" bestFit="1" customWidth="1"/>
    <col min="6152" max="6152" width="18.85546875" style="2" customWidth="1"/>
    <col min="6153" max="6154" width="13.140625" style="2" bestFit="1" customWidth="1"/>
    <col min="6155" max="6155" width="9.28515625" style="2" bestFit="1" customWidth="1"/>
    <col min="6156" max="6156" width="10.140625" style="2" bestFit="1" customWidth="1"/>
    <col min="6157" max="6157" width="13.140625" style="2" bestFit="1" customWidth="1"/>
    <col min="6158" max="6160" width="13.42578125" style="2" bestFit="1" customWidth="1"/>
    <col min="6161" max="6391" width="9.140625" style="2"/>
    <col min="6392" max="6393" width="0" style="2" hidden="1" customWidth="1"/>
    <col min="6394" max="6394" width="4.5703125" style="2" customWidth="1"/>
    <col min="6395" max="6395" width="29" style="2" customWidth="1"/>
    <col min="6396" max="6396" width="20" style="2" customWidth="1"/>
    <col min="6397" max="6397" width="46.28515625" style="2" customWidth="1"/>
    <col min="6398" max="6398" width="15.42578125" style="2" customWidth="1"/>
    <col min="6399" max="6399" width="32.42578125" style="2" customWidth="1"/>
    <col min="6400" max="6400" width="24.7109375" style="2" customWidth="1"/>
    <col min="6401" max="6401" width="26.5703125" style="2" customWidth="1"/>
    <col min="6402" max="6404" width="9.28515625" style="2" bestFit="1" customWidth="1"/>
    <col min="6405" max="6405" width="9" style="2" customWidth="1"/>
    <col min="6406" max="6406" width="9.28515625" style="2" bestFit="1" customWidth="1"/>
    <col min="6407" max="6407" width="13.140625" style="2" bestFit="1" customWidth="1"/>
    <col min="6408" max="6408" width="18.85546875" style="2" customWidth="1"/>
    <col min="6409" max="6410" width="13.140625" style="2" bestFit="1" customWidth="1"/>
    <col min="6411" max="6411" width="9.28515625" style="2" bestFit="1" customWidth="1"/>
    <col min="6412" max="6412" width="10.140625" style="2" bestFit="1" customWidth="1"/>
    <col min="6413" max="6413" width="13.140625" style="2" bestFit="1" customWidth="1"/>
    <col min="6414" max="6416" width="13.42578125" style="2" bestFit="1" customWidth="1"/>
    <col min="6417" max="6647" width="9.140625" style="2"/>
    <col min="6648" max="6649" width="0" style="2" hidden="1" customWidth="1"/>
    <col min="6650" max="6650" width="4.5703125" style="2" customWidth="1"/>
    <col min="6651" max="6651" width="29" style="2" customWidth="1"/>
    <col min="6652" max="6652" width="20" style="2" customWidth="1"/>
    <col min="6653" max="6653" width="46.28515625" style="2" customWidth="1"/>
    <col min="6654" max="6654" width="15.42578125" style="2" customWidth="1"/>
    <col min="6655" max="6655" width="32.42578125" style="2" customWidth="1"/>
    <col min="6656" max="6656" width="24.7109375" style="2" customWidth="1"/>
    <col min="6657" max="6657" width="26.5703125" style="2" customWidth="1"/>
    <col min="6658" max="6660" width="9.28515625" style="2" bestFit="1" customWidth="1"/>
    <col min="6661" max="6661" width="9" style="2" customWidth="1"/>
    <col min="6662" max="6662" width="9.28515625" style="2" bestFit="1" customWidth="1"/>
    <col min="6663" max="6663" width="13.140625" style="2" bestFit="1" customWidth="1"/>
    <col min="6664" max="6664" width="18.85546875" style="2" customWidth="1"/>
    <col min="6665" max="6666" width="13.140625" style="2" bestFit="1" customWidth="1"/>
    <col min="6667" max="6667" width="9.28515625" style="2" bestFit="1" customWidth="1"/>
    <col min="6668" max="6668" width="10.140625" style="2" bestFit="1" customWidth="1"/>
    <col min="6669" max="6669" width="13.140625" style="2" bestFit="1" customWidth="1"/>
    <col min="6670" max="6672" width="13.42578125" style="2" bestFit="1" customWidth="1"/>
    <col min="6673" max="6903" width="9.140625" style="2"/>
    <col min="6904" max="6905" width="0" style="2" hidden="1" customWidth="1"/>
    <col min="6906" max="6906" width="4.5703125" style="2" customWidth="1"/>
    <col min="6907" max="6907" width="29" style="2" customWidth="1"/>
    <col min="6908" max="6908" width="20" style="2" customWidth="1"/>
    <col min="6909" max="6909" width="46.28515625" style="2" customWidth="1"/>
    <col min="6910" max="6910" width="15.42578125" style="2" customWidth="1"/>
    <col min="6911" max="6911" width="32.42578125" style="2" customWidth="1"/>
    <col min="6912" max="6912" width="24.7109375" style="2" customWidth="1"/>
    <col min="6913" max="6913" width="26.5703125" style="2" customWidth="1"/>
    <col min="6914" max="6916" width="9.28515625" style="2" bestFit="1" customWidth="1"/>
    <col min="6917" max="6917" width="9" style="2" customWidth="1"/>
    <col min="6918" max="6918" width="9.28515625" style="2" bestFit="1" customWidth="1"/>
    <col min="6919" max="6919" width="13.140625" style="2" bestFit="1" customWidth="1"/>
    <col min="6920" max="6920" width="18.85546875" style="2" customWidth="1"/>
    <col min="6921" max="6922" width="13.140625" style="2" bestFit="1" customWidth="1"/>
    <col min="6923" max="6923" width="9.28515625" style="2" bestFit="1" customWidth="1"/>
    <col min="6924" max="6924" width="10.140625" style="2" bestFit="1" customWidth="1"/>
    <col min="6925" max="6925" width="13.140625" style="2" bestFit="1" customWidth="1"/>
    <col min="6926" max="6928" width="13.42578125" style="2" bestFit="1" customWidth="1"/>
    <col min="6929" max="7159" width="9.140625" style="2"/>
    <col min="7160" max="7161" width="0" style="2" hidden="1" customWidth="1"/>
    <col min="7162" max="7162" width="4.5703125" style="2" customWidth="1"/>
    <col min="7163" max="7163" width="29" style="2" customWidth="1"/>
    <col min="7164" max="7164" width="20" style="2" customWidth="1"/>
    <col min="7165" max="7165" width="46.28515625" style="2" customWidth="1"/>
    <col min="7166" max="7166" width="15.42578125" style="2" customWidth="1"/>
    <col min="7167" max="7167" width="32.42578125" style="2" customWidth="1"/>
    <col min="7168" max="7168" width="24.7109375" style="2" customWidth="1"/>
    <col min="7169" max="7169" width="26.5703125" style="2" customWidth="1"/>
    <col min="7170" max="7172" width="9.28515625" style="2" bestFit="1" customWidth="1"/>
    <col min="7173" max="7173" width="9" style="2" customWidth="1"/>
    <col min="7174" max="7174" width="9.28515625" style="2" bestFit="1" customWidth="1"/>
    <col min="7175" max="7175" width="13.140625" style="2" bestFit="1" customWidth="1"/>
    <col min="7176" max="7176" width="18.85546875" style="2" customWidth="1"/>
    <col min="7177" max="7178" width="13.140625" style="2" bestFit="1" customWidth="1"/>
    <col min="7179" max="7179" width="9.28515625" style="2" bestFit="1" customWidth="1"/>
    <col min="7180" max="7180" width="10.140625" style="2" bestFit="1" customWidth="1"/>
    <col min="7181" max="7181" width="13.140625" style="2" bestFit="1" customWidth="1"/>
    <col min="7182" max="7184" width="13.42578125" style="2" bestFit="1" customWidth="1"/>
    <col min="7185" max="7415" width="9.140625" style="2"/>
    <col min="7416" max="7417" width="0" style="2" hidden="1" customWidth="1"/>
    <col min="7418" max="7418" width="4.5703125" style="2" customWidth="1"/>
    <col min="7419" max="7419" width="29" style="2" customWidth="1"/>
    <col min="7420" max="7420" width="20" style="2" customWidth="1"/>
    <col min="7421" max="7421" width="46.28515625" style="2" customWidth="1"/>
    <col min="7422" max="7422" width="15.42578125" style="2" customWidth="1"/>
    <col min="7423" max="7423" width="32.42578125" style="2" customWidth="1"/>
    <col min="7424" max="7424" width="24.7109375" style="2" customWidth="1"/>
    <col min="7425" max="7425" width="26.5703125" style="2" customWidth="1"/>
    <col min="7426" max="7428" width="9.28515625" style="2" bestFit="1" customWidth="1"/>
    <col min="7429" max="7429" width="9" style="2" customWidth="1"/>
    <col min="7430" max="7430" width="9.28515625" style="2" bestFit="1" customWidth="1"/>
    <col min="7431" max="7431" width="13.140625" style="2" bestFit="1" customWidth="1"/>
    <col min="7432" max="7432" width="18.85546875" style="2" customWidth="1"/>
    <col min="7433" max="7434" width="13.140625" style="2" bestFit="1" customWidth="1"/>
    <col min="7435" max="7435" width="9.28515625" style="2" bestFit="1" customWidth="1"/>
    <col min="7436" max="7436" width="10.140625" style="2" bestFit="1" customWidth="1"/>
    <col min="7437" max="7437" width="13.140625" style="2" bestFit="1" customWidth="1"/>
    <col min="7438" max="7440" width="13.42578125" style="2" bestFit="1" customWidth="1"/>
    <col min="7441" max="7671" width="9.140625" style="2"/>
    <col min="7672" max="7673" width="0" style="2" hidden="1" customWidth="1"/>
    <col min="7674" max="7674" width="4.5703125" style="2" customWidth="1"/>
    <col min="7675" max="7675" width="29" style="2" customWidth="1"/>
    <col min="7676" max="7676" width="20" style="2" customWidth="1"/>
    <col min="7677" max="7677" width="46.28515625" style="2" customWidth="1"/>
    <col min="7678" max="7678" width="15.42578125" style="2" customWidth="1"/>
    <col min="7679" max="7679" width="32.42578125" style="2" customWidth="1"/>
    <col min="7680" max="7680" width="24.7109375" style="2" customWidth="1"/>
    <col min="7681" max="7681" width="26.5703125" style="2" customWidth="1"/>
    <col min="7682" max="7684" width="9.28515625" style="2" bestFit="1" customWidth="1"/>
    <col min="7685" max="7685" width="9" style="2" customWidth="1"/>
    <col min="7686" max="7686" width="9.28515625" style="2" bestFit="1" customWidth="1"/>
    <col min="7687" max="7687" width="13.140625" style="2" bestFit="1" customWidth="1"/>
    <col min="7688" max="7688" width="18.85546875" style="2" customWidth="1"/>
    <col min="7689" max="7690" width="13.140625" style="2" bestFit="1" customWidth="1"/>
    <col min="7691" max="7691" width="9.28515625" style="2" bestFit="1" customWidth="1"/>
    <col min="7692" max="7692" width="10.140625" style="2" bestFit="1" customWidth="1"/>
    <col min="7693" max="7693" width="13.140625" style="2" bestFit="1" customWidth="1"/>
    <col min="7694" max="7696" width="13.42578125" style="2" bestFit="1" customWidth="1"/>
    <col min="7697" max="7927" width="9.140625" style="2"/>
    <col min="7928" max="7929" width="0" style="2" hidden="1" customWidth="1"/>
    <col min="7930" max="7930" width="4.5703125" style="2" customWidth="1"/>
    <col min="7931" max="7931" width="29" style="2" customWidth="1"/>
    <col min="7932" max="7932" width="20" style="2" customWidth="1"/>
    <col min="7933" max="7933" width="46.28515625" style="2" customWidth="1"/>
    <col min="7934" max="7934" width="15.42578125" style="2" customWidth="1"/>
    <col min="7935" max="7935" width="32.42578125" style="2" customWidth="1"/>
    <col min="7936" max="7936" width="24.7109375" style="2" customWidth="1"/>
    <col min="7937" max="7937" width="26.5703125" style="2" customWidth="1"/>
    <col min="7938" max="7940" width="9.28515625" style="2" bestFit="1" customWidth="1"/>
    <col min="7941" max="7941" width="9" style="2" customWidth="1"/>
    <col min="7942" max="7942" width="9.28515625" style="2" bestFit="1" customWidth="1"/>
    <col min="7943" max="7943" width="13.140625" style="2" bestFit="1" customWidth="1"/>
    <col min="7944" max="7944" width="18.85546875" style="2" customWidth="1"/>
    <col min="7945" max="7946" width="13.140625" style="2" bestFit="1" customWidth="1"/>
    <col min="7947" max="7947" width="9.28515625" style="2" bestFit="1" customWidth="1"/>
    <col min="7948" max="7948" width="10.140625" style="2" bestFit="1" customWidth="1"/>
    <col min="7949" max="7949" width="13.140625" style="2" bestFit="1" customWidth="1"/>
    <col min="7950" max="7952" width="13.42578125" style="2" bestFit="1" customWidth="1"/>
    <col min="7953" max="8183" width="9.140625" style="2"/>
    <col min="8184" max="8185" width="0" style="2" hidden="1" customWidth="1"/>
    <col min="8186" max="8186" width="4.5703125" style="2" customWidth="1"/>
    <col min="8187" max="8187" width="29" style="2" customWidth="1"/>
    <col min="8188" max="8188" width="20" style="2" customWidth="1"/>
    <col min="8189" max="8189" width="46.28515625" style="2" customWidth="1"/>
    <col min="8190" max="8190" width="15.42578125" style="2" customWidth="1"/>
    <col min="8191" max="8191" width="32.42578125" style="2" customWidth="1"/>
    <col min="8192" max="8192" width="24.7109375" style="2" customWidth="1"/>
    <col min="8193" max="8193" width="26.5703125" style="2" customWidth="1"/>
    <col min="8194" max="8196" width="9.28515625" style="2" bestFit="1" customWidth="1"/>
    <col min="8197" max="8197" width="9" style="2" customWidth="1"/>
    <col min="8198" max="8198" width="9.28515625" style="2" bestFit="1" customWidth="1"/>
    <col min="8199" max="8199" width="13.140625" style="2" bestFit="1" customWidth="1"/>
    <col min="8200" max="8200" width="18.85546875" style="2" customWidth="1"/>
    <col min="8201" max="8202" width="13.140625" style="2" bestFit="1" customWidth="1"/>
    <col min="8203" max="8203" width="9.28515625" style="2" bestFit="1" customWidth="1"/>
    <col min="8204" max="8204" width="10.140625" style="2" bestFit="1" customWidth="1"/>
    <col min="8205" max="8205" width="13.140625" style="2" bestFit="1" customWidth="1"/>
    <col min="8206" max="8208" width="13.42578125" style="2" bestFit="1" customWidth="1"/>
    <col min="8209" max="8439" width="9.140625" style="2"/>
    <col min="8440" max="8441" width="0" style="2" hidden="1" customWidth="1"/>
    <col min="8442" max="8442" width="4.5703125" style="2" customWidth="1"/>
    <col min="8443" max="8443" width="29" style="2" customWidth="1"/>
    <col min="8444" max="8444" width="20" style="2" customWidth="1"/>
    <col min="8445" max="8445" width="46.28515625" style="2" customWidth="1"/>
    <col min="8446" max="8446" width="15.42578125" style="2" customWidth="1"/>
    <col min="8447" max="8447" width="32.42578125" style="2" customWidth="1"/>
    <col min="8448" max="8448" width="24.7109375" style="2" customWidth="1"/>
    <col min="8449" max="8449" width="26.5703125" style="2" customWidth="1"/>
    <col min="8450" max="8452" width="9.28515625" style="2" bestFit="1" customWidth="1"/>
    <col min="8453" max="8453" width="9" style="2" customWidth="1"/>
    <col min="8454" max="8454" width="9.28515625" style="2" bestFit="1" customWidth="1"/>
    <col min="8455" max="8455" width="13.140625" style="2" bestFit="1" customWidth="1"/>
    <col min="8456" max="8456" width="18.85546875" style="2" customWidth="1"/>
    <col min="8457" max="8458" width="13.140625" style="2" bestFit="1" customWidth="1"/>
    <col min="8459" max="8459" width="9.28515625" style="2" bestFit="1" customWidth="1"/>
    <col min="8460" max="8460" width="10.140625" style="2" bestFit="1" customWidth="1"/>
    <col min="8461" max="8461" width="13.140625" style="2" bestFit="1" customWidth="1"/>
    <col min="8462" max="8464" width="13.42578125" style="2" bestFit="1" customWidth="1"/>
    <col min="8465" max="8695" width="9.140625" style="2"/>
    <col min="8696" max="8697" width="0" style="2" hidden="1" customWidth="1"/>
    <col min="8698" max="8698" width="4.5703125" style="2" customWidth="1"/>
    <col min="8699" max="8699" width="29" style="2" customWidth="1"/>
    <col min="8700" max="8700" width="20" style="2" customWidth="1"/>
    <col min="8701" max="8701" width="46.28515625" style="2" customWidth="1"/>
    <col min="8702" max="8702" width="15.42578125" style="2" customWidth="1"/>
    <col min="8703" max="8703" width="32.42578125" style="2" customWidth="1"/>
    <col min="8704" max="8704" width="24.7109375" style="2" customWidth="1"/>
    <col min="8705" max="8705" width="26.5703125" style="2" customWidth="1"/>
    <col min="8706" max="8708" width="9.28515625" style="2" bestFit="1" customWidth="1"/>
    <col min="8709" max="8709" width="9" style="2" customWidth="1"/>
    <col min="8710" max="8710" width="9.28515625" style="2" bestFit="1" customWidth="1"/>
    <col min="8711" max="8711" width="13.140625" style="2" bestFit="1" customWidth="1"/>
    <col min="8712" max="8712" width="18.85546875" style="2" customWidth="1"/>
    <col min="8713" max="8714" width="13.140625" style="2" bestFit="1" customWidth="1"/>
    <col min="8715" max="8715" width="9.28515625" style="2" bestFit="1" customWidth="1"/>
    <col min="8716" max="8716" width="10.140625" style="2" bestFit="1" customWidth="1"/>
    <col min="8717" max="8717" width="13.140625" style="2" bestFit="1" customWidth="1"/>
    <col min="8718" max="8720" width="13.42578125" style="2" bestFit="1" customWidth="1"/>
    <col min="8721" max="8951" width="9.140625" style="2"/>
    <col min="8952" max="8953" width="0" style="2" hidden="1" customWidth="1"/>
    <col min="8954" max="8954" width="4.5703125" style="2" customWidth="1"/>
    <col min="8955" max="8955" width="29" style="2" customWidth="1"/>
    <col min="8956" max="8956" width="20" style="2" customWidth="1"/>
    <col min="8957" max="8957" width="46.28515625" style="2" customWidth="1"/>
    <col min="8958" max="8958" width="15.42578125" style="2" customWidth="1"/>
    <col min="8959" max="8959" width="32.42578125" style="2" customWidth="1"/>
    <col min="8960" max="8960" width="24.7109375" style="2" customWidth="1"/>
    <col min="8961" max="8961" width="26.5703125" style="2" customWidth="1"/>
    <col min="8962" max="8964" width="9.28515625" style="2" bestFit="1" customWidth="1"/>
    <col min="8965" max="8965" width="9" style="2" customWidth="1"/>
    <col min="8966" max="8966" width="9.28515625" style="2" bestFit="1" customWidth="1"/>
    <col min="8967" max="8967" width="13.140625" style="2" bestFit="1" customWidth="1"/>
    <col min="8968" max="8968" width="18.85546875" style="2" customWidth="1"/>
    <col min="8969" max="8970" width="13.140625" style="2" bestFit="1" customWidth="1"/>
    <col min="8971" max="8971" width="9.28515625" style="2" bestFit="1" customWidth="1"/>
    <col min="8972" max="8972" width="10.140625" style="2" bestFit="1" customWidth="1"/>
    <col min="8973" max="8973" width="13.140625" style="2" bestFit="1" customWidth="1"/>
    <col min="8974" max="8976" width="13.42578125" style="2" bestFit="1" customWidth="1"/>
    <col min="8977" max="9207" width="9.140625" style="2"/>
    <col min="9208" max="9209" width="0" style="2" hidden="1" customWidth="1"/>
    <col min="9210" max="9210" width="4.5703125" style="2" customWidth="1"/>
    <col min="9211" max="9211" width="29" style="2" customWidth="1"/>
    <col min="9212" max="9212" width="20" style="2" customWidth="1"/>
    <col min="9213" max="9213" width="46.28515625" style="2" customWidth="1"/>
    <col min="9214" max="9214" width="15.42578125" style="2" customWidth="1"/>
    <col min="9215" max="9215" width="32.42578125" style="2" customWidth="1"/>
    <col min="9216" max="9216" width="24.7109375" style="2" customWidth="1"/>
    <col min="9217" max="9217" width="26.5703125" style="2" customWidth="1"/>
    <col min="9218" max="9220" width="9.28515625" style="2" bestFit="1" customWidth="1"/>
    <col min="9221" max="9221" width="9" style="2" customWidth="1"/>
    <col min="9222" max="9222" width="9.28515625" style="2" bestFit="1" customWidth="1"/>
    <col min="9223" max="9223" width="13.140625" style="2" bestFit="1" customWidth="1"/>
    <col min="9224" max="9224" width="18.85546875" style="2" customWidth="1"/>
    <col min="9225" max="9226" width="13.140625" style="2" bestFit="1" customWidth="1"/>
    <col min="9227" max="9227" width="9.28515625" style="2" bestFit="1" customWidth="1"/>
    <col min="9228" max="9228" width="10.140625" style="2" bestFit="1" customWidth="1"/>
    <col min="9229" max="9229" width="13.140625" style="2" bestFit="1" customWidth="1"/>
    <col min="9230" max="9232" width="13.42578125" style="2" bestFit="1" customWidth="1"/>
    <col min="9233" max="9463" width="9.140625" style="2"/>
    <col min="9464" max="9465" width="0" style="2" hidden="1" customWidth="1"/>
    <col min="9466" max="9466" width="4.5703125" style="2" customWidth="1"/>
    <col min="9467" max="9467" width="29" style="2" customWidth="1"/>
    <col min="9468" max="9468" width="20" style="2" customWidth="1"/>
    <col min="9469" max="9469" width="46.28515625" style="2" customWidth="1"/>
    <col min="9470" max="9470" width="15.42578125" style="2" customWidth="1"/>
    <col min="9471" max="9471" width="32.42578125" style="2" customWidth="1"/>
    <col min="9472" max="9472" width="24.7109375" style="2" customWidth="1"/>
    <col min="9473" max="9473" width="26.5703125" style="2" customWidth="1"/>
    <col min="9474" max="9476" width="9.28515625" style="2" bestFit="1" customWidth="1"/>
    <col min="9477" max="9477" width="9" style="2" customWidth="1"/>
    <col min="9478" max="9478" width="9.28515625" style="2" bestFit="1" customWidth="1"/>
    <col min="9479" max="9479" width="13.140625" style="2" bestFit="1" customWidth="1"/>
    <col min="9480" max="9480" width="18.85546875" style="2" customWidth="1"/>
    <col min="9481" max="9482" width="13.140625" style="2" bestFit="1" customWidth="1"/>
    <col min="9483" max="9483" width="9.28515625" style="2" bestFit="1" customWidth="1"/>
    <col min="9484" max="9484" width="10.140625" style="2" bestFit="1" customWidth="1"/>
    <col min="9485" max="9485" width="13.140625" style="2" bestFit="1" customWidth="1"/>
    <col min="9486" max="9488" width="13.42578125" style="2" bestFit="1" customWidth="1"/>
    <col min="9489" max="9719" width="9.140625" style="2"/>
    <col min="9720" max="9721" width="0" style="2" hidden="1" customWidth="1"/>
    <col min="9722" max="9722" width="4.5703125" style="2" customWidth="1"/>
    <col min="9723" max="9723" width="29" style="2" customWidth="1"/>
    <col min="9724" max="9724" width="20" style="2" customWidth="1"/>
    <col min="9725" max="9725" width="46.28515625" style="2" customWidth="1"/>
    <col min="9726" max="9726" width="15.42578125" style="2" customWidth="1"/>
    <col min="9727" max="9727" width="32.42578125" style="2" customWidth="1"/>
    <col min="9728" max="9728" width="24.7109375" style="2" customWidth="1"/>
    <col min="9729" max="9729" width="26.5703125" style="2" customWidth="1"/>
    <col min="9730" max="9732" width="9.28515625" style="2" bestFit="1" customWidth="1"/>
    <col min="9733" max="9733" width="9" style="2" customWidth="1"/>
    <col min="9734" max="9734" width="9.28515625" style="2" bestFit="1" customWidth="1"/>
    <col min="9735" max="9735" width="13.140625" style="2" bestFit="1" customWidth="1"/>
    <col min="9736" max="9736" width="18.85546875" style="2" customWidth="1"/>
    <col min="9737" max="9738" width="13.140625" style="2" bestFit="1" customWidth="1"/>
    <col min="9739" max="9739" width="9.28515625" style="2" bestFit="1" customWidth="1"/>
    <col min="9740" max="9740" width="10.140625" style="2" bestFit="1" customWidth="1"/>
    <col min="9741" max="9741" width="13.140625" style="2" bestFit="1" customWidth="1"/>
    <col min="9742" max="9744" width="13.42578125" style="2" bestFit="1" customWidth="1"/>
    <col min="9745" max="9975" width="9.140625" style="2"/>
    <col min="9976" max="9977" width="0" style="2" hidden="1" customWidth="1"/>
    <col min="9978" max="9978" width="4.5703125" style="2" customWidth="1"/>
    <col min="9979" max="9979" width="29" style="2" customWidth="1"/>
    <col min="9980" max="9980" width="20" style="2" customWidth="1"/>
    <col min="9981" max="9981" width="46.28515625" style="2" customWidth="1"/>
    <col min="9982" max="9982" width="15.42578125" style="2" customWidth="1"/>
    <col min="9983" max="9983" width="32.42578125" style="2" customWidth="1"/>
    <col min="9984" max="9984" width="24.7109375" style="2" customWidth="1"/>
    <col min="9985" max="9985" width="26.5703125" style="2" customWidth="1"/>
    <col min="9986" max="9988" width="9.28515625" style="2" bestFit="1" customWidth="1"/>
    <col min="9989" max="9989" width="9" style="2" customWidth="1"/>
    <col min="9990" max="9990" width="9.28515625" style="2" bestFit="1" customWidth="1"/>
    <col min="9991" max="9991" width="13.140625" style="2" bestFit="1" customWidth="1"/>
    <col min="9992" max="9992" width="18.85546875" style="2" customWidth="1"/>
    <col min="9993" max="9994" width="13.140625" style="2" bestFit="1" customWidth="1"/>
    <col min="9995" max="9995" width="9.28515625" style="2" bestFit="1" customWidth="1"/>
    <col min="9996" max="9996" width="10.140625" style="2" bestFit="1" customWidth="1"/>
    <col min="9997" max="9997" width="13.140625" style="2" bestFit="1" customWidth="1"/>
    <col min="9998" max="10000" width="13.42578125" style="2" bestFit="1" customWidth="1"/>
    <col min="10001" max="10231" width="9.140625" style="2"/>
    <col min="10232" max="10233" width="0" style="2" hidden="1" customWidth="1"/>
    <col min="10234" max="10234" width="4.5703125" style="2" customWidth="1"/>
    <col min="10235" max="10235" width="29" style="2" customWidth="1"/>
    <col min="10236" max="10236" width="20" style="2" customWidth="1"/>
    <col min="10237" max="10237" width="46.28515625" style="2" customWidth="1"/>
    <col min="10238" max="10238" width="15.42578125" style="2" customWidth="1"/>
    <col min="10239" max="10239" width="32.42578125" style="2" customWidth="1"/>
    <col min="10240" max="10240" width="24.7109375" style="2" customWidth="1"/>
    <col min="10241" max="10241" width="26.5703125" style="2" customWidth="1"/>
    <col min="10242" max="10244" width="9.28515625" style="2" bestFit="1" customWidth="1"/>
    <col min="10245" max="10245" width="9" style="2" customWidth="1"/>
    <col min="10246" max="10246" width="9.28515625" style="2" bestFit="1" customWidth="1"/>
    <col min="10247" max="10247" width="13.140625" style="2" bestFit="1" customWidth="1"/>
    <col min="10248" max="10248" width="18.85546875" style="2" customWidth="1"/>
    <col min="10249" max="10250" width="13.140625" style="2" bestFit="1" customWidth="1"/>
    <col min="10251" max="10251" width="9.28515625" style="2" bestFit="1" customWidth="1"/>
    <col min="10252" max="10252" width="10.140625" style="2" bestFit="1" customWidth="1"/>
    <col min="10253" max="10253" width="13.140625" style="2" bestFit="1" customWidth="1"/>
    <col min="10254" max="10256" width="13.42578125" style="2" bestFit="1" customWidth="1"/>
    <col min="10257" max="10487" width="9.140625" style="2"/>
    <col min="10488" max="10489" width="0" style="2" hidden="1" customWidth="1"/>
    <col min="10490" max="10490" width="4.5703125" style="2" customWidth="1"/>
    <col min="10491" max="10491" width="29" style="2" customWidth="1"/>
    <col min="10492" max="10492" width="20" style="2" customWidth="1"/>
    <col min="10493" max="10493" width="46.28515625" style="2" customWidth="1"/>
    <col min="10494" max="10494" width="15.42578125" style="2" customWidth="1"/>
    <col min="10495" max="10495" width="32.42578125" style="2" customWidth="1"/>
    <col min="10496" max="10496" width="24.7109375" style="2" customWidth="1"/>
    <col min="10497" max="10497" width="26.5703125" style="2" customWidth="1"/>
    <col min="10498" max="10500" width="9.28515625" style="2" bestFit="1" customWidth="1"/>
    <col min="10501" max="10501" width="9" style="2" customWidth="1"/>
    <col min="10502" max="10502" width="9.28515625" style="2" bestFit="1" customWidth="1"/>
    <col min="10503" max="10503" width="13.140625" style="2" bestFit="1" customWidth="1"/>
    <col min="10504" max="10504" width="18.85546875" style="2" customWidth="1"/>
    <col min="10505" max="10506" width="13.140625" style="2" bestFit="1" customWidth="1"/>
    <col min="10507" max="10507" width="9.28515625" style="2" bestFit="1" customWidth="1"/>
    <col min="10508" max="10508" width="10.140625" style="2" bestFit="1" customWidth="1"/>
    <col min="10509" max="10509" width="13.140625" style="2" bestFit="1" customWidth="1"/>
    <col min="10510" max="10512" width="13.42578125" style="2" bestFit="1" customWidth="1"/>
    <col min="10513" max="10743" width="9.140625" style="2"/>
    <col min="10744" max="10745" width="0" style="2" hidden="1" customWidth="1"/>
    <col min="10746" max="10746" width="4.5703125" style="2" customWidth="1"/>
    <col min="10747" max="10747" width="29" style="2" customWidth="1"/>
    <col min="10748" max="10748" width="20" style="2" customWidth="1"/>
    <col min="10749" max="10749" width="46.28515625" style="2" customWidth="1"/>
    <col min="10750" max="10750" width="15.42578125" style="2" customWidth="1"/>
    <col min="10751" max="10751" width="32.42578125" style="2" customWidth="1"/>
    <col min="10752" max="10752" width="24.7109375" style="2" customWidth="1"/>
    <col min="10753" max="10753" width="26.5703125" style="2" customWidth="1"/>
    <col min="10754" max="10756" width="9.28515625" style="2" bestFit="1" customWidth="1"/>
    <col min="10757" max="10757" width="9" style="2" customWidth="1"/>
    <col min="10758" max="10758" width="9.28515625" style="2" bestFit="1" customWidth="1"/>
    <col min="10759" max="10759" width="13.140625" style="2" bestFit="1" customWidth="1"/>
    <col min="10760" max="10760" width="18.85546875" style="2" customWidth="1"/>
    <col min="10761" max="10762" width="13.140625" style="2" bestFit="1" customWidth="1"/>
    <col min="10763" max="10763" width="9.28515625" style="2" bestFit="1" customWidth="1"/>
    <col min="10764" max="10764" width="10.140625" style="2" bestFit="1" customWidth="1"/>
    <col min="10765" max="10765" width="13.140625" style="2" bestFit="1" customWidth="1"/>
    <col min="10766" max="10768" width="13.42578125" style="2" bestFit="1" customWidth="1"/>
    <col min="10769" max="10999" width="9.140625" style="2"/>
    <col min="11000" max="11001" width="0" style="2" hidden="1" customWidth="1"/>
    <col min="11002" max="11002" width="4.5703125" style="2" customWidth="1"/>
    <col min="11003" max="11003" width="29" style="2" customWidth="1"/>
    <col min="11004" max="11004" width="20" style="2" customWidth="1"/>
    <col min="11005" max="11005" width="46.28515625" style="2" customWidth="1"/>
    <col min="11006" max="11006" width="15.42578125" style="2" customWidth="1"/>
    <col min="11007" max="11007" width="32.42578125" style="2" customWidth="1"/>
    <col min="11008" max="11008" width="24.7109375" style="2" customWidth="1"/>
    <col min="11009" max="11009" width="26.5703125" style="2" customWidth="1"/>
    <col min="11010" max="11012" width="9.28515625" style="2" bestFit="1" customWidth="1"/>
    <col min="11013" max="11013" width="9" style="2" customWidth="1"/>
    <col min="11014" max="11014" width="9.28515625" style="2" bestFit="1" customWidth="1"/>
    <col min="11015" max="11015" width="13.140625" style="2" bestFit="1" customWidth="1"/>
    <col min="11016" max="11016" width="18.85546875" style="2" customWidth="1"/>
    <col min="11017" max="11018" width="13.140625" style="2" bestFit="1" customWidth="1"/>
    <col min="11019" max="11019" width="9.28515625" style="2" bestFit="1" customWidth="1"/>
    <col min="11020" max="11020" width="10.140625" style="2" bestFit="1" customWidth="1"/>
    <col min="11021" max="11021" width="13.140625" style="2" bestFit="1" customWidth="1"/>
    <col min="11022" max="11024" width="13.42578125" style="2" bestFit="1" customWidth="1"/>
    <col min="11025" max="11255" width="9.140625" style="2"/>
    <col min="11256" max="11257" width="0" style="2" hidden="1" customWidth="1"/>
    <col min="11258" max="11258" width="4.5703125" style="2" customWidth="1"/>
    <col min="11259" max="11259" width="29" style="2" customWidth="1"/>
    <col min="11260" max="11260" width="20" style="2" customWidth="1"/>
    <col min="11261" max="11261" width="46.28515625" style="2" customWidth="1"/>
    <col min="11262" max="11262" width="15.42578125" style="2" customWidth="1"/>
    <col min="11263" max="11263" width="32.42578125" style="2" customWidth="1"/>
    <col min="11264" max="11264" width="24.7109375" style="2" customWidth="1"/>
    <col min="11265" max="11265" width="26.5703125" style="2" customWidth="1"/>
    <col min="11266" max="11268" width="9.28515625" style="2" bestFit="1" customWidth="1"/>
    <col min="11269" max="11269" width="9" style="2" customWidth="1"/>
    <col min="11270" max="11270" width="9.28515625" style="2" bestFit="1" customWidth="1"/>
    <col min="11271" max="11271" width="13.140625" style="2" bestFit="1" customWidth="1"/>
    <col min="11272" max="11272" width="18.85546875" style="2" customWidth="1"/>
    <col min="11273" max="11274" width="13.140625" style="2" bestFit="1" customWidth="1"/>
    <col min="11275" max="11275" width="9.28515625" style="2" bestFit="1" customWidth="1"/>
    <col min="11276" max="11276" width="10.140625" style="2" bestFit="1" customWidth="1"/>
    <col min="11277" max="11277" width="13.140625" style="2" bestFit="1" customWidth="1"/>
    <col min="11278" max="11280" width="13.42578125" style="2" bestFit="1" customWidth="1"/>
    <col min="11281" max="11511" width="9.140625" style="2"/>
    <col min="11512" max="11513" width="0" style="2" hidden="1" customWidth="1"/>
    <col min="11514" max="11514" width="4.5703125" style="2" customWidth="1"/>
    <col min="11515" max="11515" width="29" style="2" customWidth="1"/>
    <col min="11516" max="11516" width="20" style="2" customWidth="1"/>
    <col min="11517" max="11517" width="46.28515625" style="2" customWidth="1"/>
    <col min="11518" max="11518" width="15.42578125" style="2" customWidth="1"/>
    <col min="11519" max="11519" width="32.42578125" style="2" customWidth="1"/>
    <col min="11520" max="11520" width="24.7109375" style="2" customWidth="1"/>
    <col min="11521" max="11521" width="26.5703125" style="2" customWidth="1"/>
    <col min="11522" max="11524" width="9.28515625" style="2" bestFit="1" customWidth="1"/>
    <col min="11525" max="11525" width="9" style="2" customWidth="1"/>
    <col min="11526" max="11526" width="9.28515625" style="2" bestFit="1" customWidth="1"/>
    <col min="11527" max="11527" width="13.140625" style="2" bestFit="1" customWidth="1"/>
    <col min="11528" max="11528" width="18.85546875" style="2" customWidth="1"/>
    <col min="11529" max="11530" width="13.140625" style="2" bestFit="1" customWidth="1"/>
    <col min="11531" max="11531" width="9.28515625" style="2" bestFit="1" customWidth="1"/>
    <col min="11532" max="11532" width="10.140625" style="2" bestFit="1" customWidth="1"/>
    <col min="11533" max="11533" width="13.140625" style="2" bestFit="1" customWidth="1"/>
    <col min="11534" max="11536" width="13.42578125" style="2" bestFit="1" customWidth="1"/>
    <col min="11537" max="11767" width="9.140625" style="2"/>
    <col min="11768" max="11769" width="0" style="2" hidden="1" customWidth="1"/>
    <col min="11770" max="11770" width="4.5703125" style="2" customWidth="1"/>
    <col min="11771" max="11771" width="29" style="2" customWidth="1"/>
    <col min="11772" max="11772" width="20" style="2" customWidth="1"/>
    <col min="11773" max="11773" width="46.28515625" style="2" customWidth="1"/>
    <col min="11774" max="11774" width="15.42578125" style="2" customWidth="1"/>
    <col min="11775" max="11775" width="32.42578125" style="2" customWidth="1"/>
    <col min="11776" max="11776" width="24.7109375" style="2" customWidth="1"/>
    <col min="11777" max="11777" width="26.5703125" style="2" customWidth="1"/>
    <col min="11778" max="11780" width="9.28515625" style="2" bestFit="1" customWidth="1"/>
    <col min="11781" max="11781" width="9" style="2" customWidth="1"/>
    <col min="11782" max="11782" width="9.28515625" style="2" bestFit="1" customWidth="1"/>
    <col min="11783" max="11783" width="13.140625" style="2" bestFit="1" customWidth="1"/>
    <col min="11784" max="11784" width="18.85546875" style="2" customWidth="1"/>
    <col min="11785" max="11786" width="13.140625" style="2" bestFit="1" customWidth="1"/>
    <col min="11787" max="11787" width="9.28515625" style="2" bestFit="1" customWidth="1"/>
    <col min="11788" max="11788" width="10.140625" style="2" bestFit="1" customWidth="1"/>
    <col min="11789" max="11789" width="13.140625" style="2" bestFit="1" customWidth="1"/>
    <col min="11790" max="11792" width="13.42578125" style="2" bestFit="1" customWidth="1"/>
    <col min="11793" max="12023" width="9.140625" style="2"/>
    <col min="12024" max="12025" width="0" style="2" hidden="1" customWidth="1"/>
    <col min="12026" max="12026" width="4.5703125" style="2" customWidth="1"/>
    <col min="12027" max="12027" width="29" style="2" customWidth="1"/>
    <col min="12028" max="12028" width="20" style="2" customWidth="1"/>
    <col min="12029" max="12029" width="46.28515625" style="2" customWidth="1"/>
    <col min="12030" max="12030" width="15.42578125" style="2" customWidth="1"/>
    <col min="12031" max="12031" width="32.42578125" style="2" customWidth="1"/>
    <col min="12032" max="12032" width="24.7109375" style="2" customWidth="1"/>
    <col min="12033" max="12033" width="26.5703125" style="2" customWidth="1"/>
    <col min="12034" max="12036" width="9.28515625" style="2" bestFit="1" customWidth="1"/>
    <col min="12037" max="12037" width="9" style="2" customWidth="1"/>
    <col min="12038" max="12038" width="9.28515625" style="2" bestFit="1" customWidth="1"/>
    <col min="12039" max="12039" width="13.140625" style="2" bestFit="1" customWidth="1"/>
    <col min="12040" max="12040" width="18.85546875" style="2" customWidth="1"/>
    <col min="12041" max="12042" width="13.140625" style="2" bestFit="1" customWidth="1"/>
    <col min="12043" max="12043" width="9.28515625" style="2" bestFit="1" customWidth="1"/>
    <col min="12044" max="12044" width="10.140625" style="2" bestFit="1" customWidth="1"/>
    <col min="12045" max="12045" width="13.140625" style="2" bestFit="1" customWidth="1"/>
    <col min="12046" max="12048" width="13.42578125" style="2" bestFit="1" customWidth="1"/>
    <col min="12049" max="12279" width="9.140625" style="2"/>
    <col min="12280" max="12281" width="0" style="2" hidden="1" customWidth="1"/>
    <col min="12282" max="12282" width="4.5703125" style="2" customWidth="1"/>
    <col min="12283" max="12283" width="29" style="2" customWidth="1"/>
    <col min="12284" max="12284" width="20" style="2" customWidth="1"/>
    <col min="12285" max="12285" width="46.28515625" style="2" customWidth="1"/>
    <col min="12286" max="12286" width="15.42578125" style="2" customWidth="1"/>
    <col min="12287" max="12287" width="32.42578125" style="2" customWidth="1"/>
    <col min="12288" max="12288" width="24.7109375" style="2" customWidth="1"/>
    <col min="12289" max="12289" width="26.5703125" style="2" customWidth="1"/>
    <col min="12290" max="12292" width="9.28515625" style="2" bestFit="1" customWidth="1"/>
    <col min="12293" max="12293" width="9" style="2" customWidth="1"/>
    <col min="12294" max="12294" width="9.28515625" style="2" bestFit="1" customWidth="1"/>
    <col min="12295" max="12295" width="13.140625" style="2" bestFit="1" customWidth="1"/>
    <col min="12296" max="12296" width="18.85546875" style="2" customWidth="1"/>
    <col min="12297" max="12298" width="13.140625" style="2" bestFit="1" customWidth="1"/>
    <col min="12299" max="12299" width="9.28515625" style="2" bestFit="1" customWidth="1"/>
    <col min="12300" max="12300" width="10.140625" style="2" bestFit="1" customWidth="1"/>
    <col min="12301" max="12301" width="13.140625" style="2" bestFit="1" customWidth="1"/>
    <col min="12302" max="12304" width="13.42578125" style="2" bestFit="1" customWidth="1"/>
    <col min="12305" max="12535" width="9.140625" style="2"/>
    <col min="12536" max="12537" width="0" style="2" hidden="1" customWidth="1"/>
    <col min="12538" max="12538" width="4.5703125" style="2" customWidth="1"/>
    <col min="12539" max="12539" width="29" style="2" customWidth="1"/>
    <col min="12540" max="12540" width="20" style="2" customWidth="1"/>
    <col min="12541" max="12541" width="46.28515625" style="2" customWidth="1"/>
    <col min="12542" max="12542" width="15.42578125" style="2" customWidth="1"/>
    <col min="12543" max="12543" width="32.42578125" style="2" customWidth="1"/>
    <col min="12544" max="12544" width="24.7109375" style="2" customWidth="1"/>
    <col min="12545" max="12545" width="26.5703125" style="2" customWidth="1"/>
    <col min="12546" max="12548" width="9.28515625" style="2" bestFit="1" customWidth="1"/>
    <col min="12549" max="12549" width="9" style="2" customWidth="1"/>
    <col min="12550" max="12550" width="9.28515625" style="2" bestFit="1" customWidth="1"/>
    <col min="12551" max="12551" width="13.140625" style="2" bestFit="1" customWidth="1"/>
    <col min="12552" max="12552" width="18.85546875" style="2" customWidth="1"/>
    <col min="12553" max="12554" width="13.140625" style="2" bestFit="1" customWidth="1"/>
    <col min="12555" max="12555" width="9.28515625" style="2" bestFit="1" customWidth="1"/>
    <col min="12556" max="12556" width="10.140625" style="2" bestFit="1" customWidth="1"/>
    <col min="12557" max="12557" width="13.140625" style="2" bestFit="1" customWidth="1"/>
    <col min="12558" max="12560" width="13.42578125" style="2" bestFit="1" customWidth="1"/>
    <col min="12561" max="12791" width="9.140625" style="2"/>
    <col min="12792" max="12793" width="0" style="2" hidden="1" customWidth="1"/>
    <col min="12794" max="12794" width="4.5703125" style="2" customWidth="1"/>
    <col min="12795" max="12795" width="29" style="2" customWidth="1"/>
    <col min="12796" max="12796" width="20" style="2" customWidth="1"/>
    <col min="12797" max="12797" width="46.28515625" style="2" customWidth="1"/>
    <col min="12798" max="12798" width="15.42578125" style="2" customWidth="1"/>
    <col min="12799" max="12799" width="32.42578125" style="2" customWidth="1"/>
    <col min="12800" max="12800" width="24.7109375" style="2" customWidth="1"/>
    <col min="12801" max="12801" width="26.5703125" style="2" customWidth="1"/>
    <col min="12802" max="12804" width="9.28515625" style="2" bestFit="1" customWidth="1"/>
    <col min="12805" max="12805" width="9" style="2" customWidth="1"/>
    <col min="12806" max="12806" width="9.28515625" style="2" bestFit="1" customWidth="1"/>
    <col min="12807" max="12807" width="13.140625" style="2" bestFit="1" customWidth="1"/>
    <col min="12808" max="12808" width="18.85546875" style="2" customWidth="1"/>
    <col min="12809" max="12810" width="13.140625" style="2" bestFit="1" customWidth="1"/>
    <col min="12811" max="12811" width="9.28515625" style="2" bestFit="1" customWidth="1"/>
    <col min="12812" max="12812" width="10.140625" style="2" bestFit="1" customWidth="1"/>
    <col min="12813" max="12813" width="13.140625" style="2" bestFit="1" customWidth="1"/>
    <col min="12814" max="12816" width="13.42578125" style="2" bestFit="1" customWidth="1"/>
    <col min="12817" max="13047" width="9.140625" style="2"/>
    <col min="13048" max="13049" width="0" style="2" hidden="1" customWidth="1"/>
    <col min="13050" max="13050" width="4.5703125" style="2" customWidth="1"/>
    <col min="13051" max="13051" width="29" style="2" customWidth="1"/>
    <col min="13052" max="13052" width="20" style="2" customWidth="1"/>
    <col min="13053" max="13053" width="46.28515625" style="2" customWidth="1"/>
    <col min="13054" max="13054" width="15.42578125" style="2" customWidth="1"/>
    <col min="13055" max="13055" width="32.42578125" style="2" customWidth="1"/>
    <col min="13056" max="13056" width="24.7109375" style="2" customWidth="1"/>
    <col min="13057" max="13057" width="26.5703125" style="2" customWidth="1"/>
    <col min="13058" max="13060" width="9.28515625" style="2" bestFit="1" customWidth="1"/>
    <col min="13061" max="13061" width="9" style="2" customWidth="1"/>
    <col min="13062" max="13062" width="9.28515625" style="2" bestFit="1" customWidth="1"/>
    <col min="13063" max="13063" width="13.140625" style="2" bestFit="1" customWidth="1"/>
    <col min="13064" max="13064" width="18.85546875" style="2" customWidth="1"/>
    <col min="13065" max="13066" width="13.140625" style="2" bestFit="1" customWidth="1"/>
    <col min="13067" max="13067" width="9.28515625" style="2" bestFit="1" customWidth="1"/>
    <col min="13068" max="13068" width="10.140625" style="2" bestFit="1" customWidth="1"/>
    <col min="13069" max="13069" width="13.140625" style="2" bestFit="1" customWidth="1"/>
    <col min="13070" max="13072" width="13.42578125" style="2" bestFit="1" customWidth="1"/>
    <col min="13073" max="13303" width="9.140625" style="2"/>
    <col min="13304" max="13305" width="0" style="2" hidden="1" customWidth="1"/>
    <col min="13306" max="13306" width="4.5703125" style="2" customWidth="1"/>
    <col min="13307" max="13307" width="29" style="2" customWidth="1"/>
    <col min="13308" max="13308" width="20" style="2" customWidth="1"/>
    <col min="13309" max="13309" width="46.28515625" style="2" customWidth="1"/>
    <col min="13310" max="13310" width="15.42578125" style="2" customWidth="1"/>
    <col min="13311" max="13311" width="32.42578125" style="2" customWidth="1"/>
    <col min="13312" max="13312" width="24.7109375" style="2" customWidth="1"/>
    <col min="13313" max="13313" width="26.5703125" style="2" customWidth="1"/>
    <col min="13314" max="13316" width="9.28515625" style="2" bestFit="1" customWidth="1"/>
    <col min="13317" max="13317" width="9" style="2" customWidth="1"/>
    <col min="13318" max="13318" width="9.28515625" style="2" bestFit="1" customWidth="1"/>
    <col min="13319" max="13319" width="13.140625" style="2" bestFit="1" customWidth="1"/>
    <col min="13320" max="13320" width="18.85546875" style="2" customWidth="1"/>
    <col min="13321" max="13322" width="13.140625" style="2" bestFit="1" customWidth="1"/>
    <col min="13323" max="13323" width="9.28515625" style="2" bestFit="1" customWidth="1"/>
    <col min="13324" max="13324" width="10.140625" style="2" bestFit="1" customWidth="1"/>
    <col min="13325" max="13325" width="13.140625" style="2" bestFit="1" customWidth="1"/>
    <col min="13326" max="13328" width="13.42578125" style="2" bestFit="1" customWidth="1"/>
    <col min="13329" max="13559" width="9.140625" style="2"/>
    <col min="13560" max="13561" width="0" style="2" hidden="1" customWidth="1"/>
    <col min="13562" max="13562" width="4.5703125" style="2" customWidth="1"/>
    <col min="13563" max="13563" width="29" style="2" customWidth="1"/>
    <col min="13564" max="13564" width="20" style="2" customWidth="1"/>
    <col min="13565" max="13565" width="46.28515625" style="2" customWidth="1"/>
    <col min="13566" max="13566" width="15.42578125" style="2" customWidth="1"/>
    <col min="13567" max="13567" width="32.42578125" style="2" customWidth="1"/>
    <col min="13568" max="13568" width="24.7109375" style="2" customWidth="1"/>
    <col min="13569" max="13569" width="26.5703125" style="2" customWidth="1"/>
    <col min="13570" max="13572" width="9.28515625" style="2" bestFit="1" customWidth="1"/>
    <col min="13573" max="13573" width="9" style="2" customWidth="1"/>
    <col min="13574" max="13574" width="9.28515625" style="2" bestFit="1" customWidth="1"/>
    <col min="13575" max="13575" width="13.140625" style="2" bestFit="1" customWidth="1"/>
    <col min="13576" max="13576" width="18.85546875" style="2" customWidth="1"/>
    <col min="13577" max="13578" width="13.140625" style="2" bestFit="1" customWidth="1"/>
    <col min="13579" max="13579" width="9.28515625" style="2" bestFit="1" customWidth="1"/>
    <col min="13580" max="13580" width="10.140625" style="2" bestFit="1" customWidth="1"/>
    <col min="13581" max="13581" width="13.140625" style="2" bestFit="1" customWidth="1"/>
    <col min="13582" max="13584" width="13.42578125" style="2" bestFit="1" customWidth="1"/>
    <col min="13585" max="13815" width="9.140625" style="2"/>
    <col min="13816" max="13817" width="0" style="2" hidden="1" customWidth="1"/>
    <col min="13818" max="13818" width="4.5703125" style="2" customWidth="1"/>
    <col min="13819" max="13819" width="29" style="2" customWidth="1"/>
    <col min="13820" max="13820" width="20" style="2" customWidth="1"/>
    <col min="13821" max="13821" width="46.28515625" style="2" customWidth="1"/>
    <col min="13822" max="13822" width="15.42578125" style="2" customWidth="1"/>
    <col min="13823" max="13823" width="32.42578125" style="2" customWidth="1"/>
    <col min="13824" max="13824" width="24.7109375" style="2" customWidth="1"/>
    <col min="13825" max="13825" width="26.5703125" style="2" customWidth="1"/>
    <col min="13826" max="13828" width="9.28515625" style="2" bestFit="1" customWidth="1"/>
    <col min="13829" max="13829" width="9" style="2" customWidth="1"/>
    <col min="13830" max="13830" width="9.28515625" style="2" bestFit="1" customWidth="1"/>
    <col min="13831" max="13831" width="13.140625" style="2" bestFit="1" customWidth="1"/>
    <col min="13832" max="13832" width="18.85546875" style="2" customWidth="1"/>
    <col min="13833" max="13834" width="13.140625" style="2" bestFit="1" customWidth="1"/>
    <col min="13835" max="13835" width="9.28515625" style="2" bestFit="1" customWidth="1"/>
    <col min="13836" max="13836" width="10.140625" style="2" bestFit="1" customWidth="1"/>
    <col min="13837" max="13837" width="13.140625" style="2" bestFit="1" customWidth="1"/>
    <col min="13838" max="13840" width="13.42578125" style="2" bestFit="1" customWidth="1"/>
    <col min="13841" max="14071" width="9.140625" style="2"/>
    <col min="14072" max="14073" width="0" style="2" hidden="1" customWidth="1"/>
    <col min="14074" max="14074" width="4.5703125" style="2" customWidth="1"/>
    <col min="14075" max="14075" width="29" style="2" customWidth="1"/>
    <col min="14076" max="14076" width="20" style="2" customWidth="1"/>
    <col min="14077" max="14077" width="46.28515625" style="2" customWidth="1"/>
    <col min="14078" max="14078" width="15.42578125" style="2" customWidth="1"/>
    <col min="14079" max="14079" width="32.42578125" style="2" customWidth="1"/>
    <col min="14080" max="14080" width="24.7109375" style="2" customWidth="1"/>
    <col min="14081" max="14081" width="26.5703125" style="2" customWidth="1"/>
    <col min="14082" max="14084" width="9.28515625" style="2" bestFit="1" customWidth="1"/>
    <col min="14085" max="14085" width="9" style="2" customWidth="1"/>
    <col min="14086" max="14086" width="9.28515625" style="2" bestFit="1" customWidth="1"/>
    <col min="14087" max="14087" width="13.140625" style="2" bestFit="1" customWidth="1"/>
    <col min="14088" max="14088" width="18.85546875" style="2" customWidth="1"/>
    <col min="14089" max="14090" width="13.140625" style="2" bestFit="1" customWidth="1"/>
    <col min="14091" max="14091" width="9.28515625" style="2" bestFit="1" customWidth="1"/>
    <col min="14092" max="14092" width="10.140625" style="2" bestFit="1" customWidth="1"/>
    <col min="14093" max="14093" width="13.140625" style="2" bestFit="1" customWidth="1"/>
    <col min="14094" max="14096" width="13.42578125" style="2" bestFit="1" customWidth="1"/>
    <col min="14097" max="14327" width="9.140625" style="2"/>
    <col min="14328" max="14329" width="0" style="2" hidden="1" customWidth="1"/>
    <col min="14330" max="14330" width="4.5703125" style="2" customWidth="1"/>
    <col min="14331" max="14331" width="29" style="2" customWidth="1"/>
    <col min="14332" max="14332" width="20" style="2" customWidth="1"/>
    <col min="14333" max="14333" width="46.28515625" style="2" customWidth="1"/>
    <col min="14334" max="14334" width="15.42578125" style="2" customWidth="1"/>
    <col min="14335" max="14335" width="32.42578125" style="2" customWidth="1"/>
    <col min="14336" max="14336" width="24.7109375" style="2" customWidth="1"/>
    <col min="14337" max="14337" width="26.5703125" style="2" customWidth="1"/>
    <col min="14338" max="14340" width="9.28515625" style="2" bestFit="1" customWidth="1"/>
    <col min="14341" max="14341" width="9" style="2" customWidth="1"/>
    <col min="14342" max="14342" width="9.28515625" style="2" bestFit="1" customWidth="1"/>
    <col min="14343" max="14343" width="13.140625" style="2" bestFit="1" customWidth="1"/>
    <col min="14344" max="14344" width="18.85546875" style="2" customWidth="1"/>
    <col min="14345" max="14346" width="13.140625" style="2" bestFit="1" customWidth="1"/>
    <col min="14347" max="14347" width="9.28515625" style="2" bestFit="1" customWidth="1"/>
    <col min="14348" max="14348" width="10.140625" style="2" bestFit="1" customWidth="1"/>
    <col min="14349" max="14349" width="13.140625" style="2" bestFit="1" customWidth="1"/>
    <col min="14350" max="14352" width="13.42578125" style="2" bestFit="1" customWidth="1"/>
    <col min="14353" max="14583" width="9.140625" style="2"/>
    <col min="14584" max="14585" width="0" style="2" hidden="1" customWidth="1"/>
    <col min="14586" max="14586" width="4.5703125" style="2" customWidth="1"/>
    <col min="14587" max="14587" width="29" style="2" customWidth="1"/>
    <col min="14588" max="14588" width="20" style="2" customWidth="1"/>
    <col min="14589" max="14589" width="46.28515625" style="2" customWidth="1"/>
    <col min="14590" max="14590" width="15.42578125" style="2" customWidth="1"/>
    <col min="14591" max="14591" width="32.42578125" style="2" customWidth="1"/>
    <col min="14592" max="14592" width="24.7109375" style="2" customWidth="1"/>
    <col min="14593" max="14593" width="26.5703125" style="2" customWidth="1"/>
    <col min="14594" max="14596" width="9.28515625" style="2" bestFit="1" customWidth="1"/>
    <col min="14597" max="14597" width="9" style="2" customWidth="1"/>
    <col min="14598" max="14598" width="9.28515625" style="2" bestFit="1" customWidth="1"/>
    <col min="14599" max="14599" width="13.140625" style="2" bestFit="1" customWidth="1"/>
    <col min="14600" max="14600" width="18.85546875" style="2" customWidth="1"/>
    <col min="14601" max="14602" width="13.140625" style="2" bestFit="1" customWidth="1"/>
    <col min="14603" max="14603" width="9.28515625" style="2" bestFit="1" customWidth="1"/>
    <col min="14604" max="14604" width="10.140625" style="2" bestFit="1" customWidth="1"/>
    <col min="14605" max="14605" width="13.140625" style="2" bestFit="1" customWidth="1"/>
    <col min="14606" max="14608" width="13.42578125" style="2" bestFit="1" customWidth="1"/>
    <col min="14609" max="14839" width="9.140625" style="2"/>
    <col min="14840" max="14841" width="0" style="2" hidden="1" customWidth="1"/>
    <col min="14842" max="14842" width="4.5703125" style="2" customWidth="1"/>
    <col min="14843" max="14843" width="29" style="2" customWidth="1"/>
    <col min="14844" max="14844" width="20" style="2" customWidth="1"/>
    <col min="14845" max="14845" width="46.28515625" style="2" customWidth="1"/>
    <col min="14846" max="14846" width="15.42578125" style="2" customWidth="1"/>
    <col min="14847" max="14847" width="32.42578125" style="2" customWidth="1"/>
    <col min="14848" max="14848" width="24.7109375" style="2" customWidth="1"/>
    <col min="14849" max="14849" width="26.5703125" style="2" customWidth="1"/>
    <col min="14850" max="14852" width="9.28515625" style="2" bestFit="1" customWidth="1"/>
    <col min="14853" max="14853" width="9" style="2" customWidth="1"/>
    <col min="14854" max="14854" width="9.28515625" style="2" bestFit="1" customWidth="1"/>
    <col min="14855" max="14855" width="13.140625" style="2" bestFit="1" customWidth="1"/>
    <col min="14856" max="14856" width="18.85546875" style="2" customWidth="1"/>
    <col min="14857" max="14858" width="13.140625" style="2" bestFit="1" customWidth="1"/>
    <col min="14859" max="14859" width="9.28515625" style="2" bestFit="1" customWidth="1"/>
    <col min="14860" max="14860" width="10.140625" style="2" bestFit="1" customWidth="1"/>
    <col min="14861" max="14861" width="13.140625" style="2" bestFit="1" customWidth="1"/>
    <col min="14862" max="14864" width="13.42578125" style="2" bestFit="1" customWidth="1"/>
    <col min="14865" max="15095" width="9.140625" style="2"/>
    <col min="15096" max="15097" width="0" style="2" hidden="1" customWidth="1"/>
    <col min="15098" max="15098" width="4.5703125" style="2" customWidth="1"/>
    <col min="15099" max="15099" width="29" style="2" customWidth="1"/>
    <col min="15100" max="15100" width="20" style="2" customWidth="1"/>
    <col min="15101" max="15101" width="46.28515625" style="2" customWidth="1"/>
    <col min="15102" max="15102" width="15.42578125" style="2" customWidth="1"/>
    <col min="15103" max="15103" width="32.42578125" style="2" customWidth="1"/>
    <col min="15104" max="15104" width="24.7109375" style="2" customWidth="1"/>
    <col min="15105" max="15105" width="26.5703125" style="2" customWidth="1"/>
    <col min="15106" max="15108" width="9.28515625" style="2" bestFit="1" customWidth="1"/>
    <col min="15109" max="15109" width="9" style="2" customWidth="1"/>
    <col min="15110" max="15110" width="9.28515625" style="2" bestFit="1" customWidth="1"/>
    <col min="15111" max="15111" width="13.140625" style="2" bestFit="1" customWidth="1"/>
    <col min="15112" max="15112" width="18.85546875" style="2" customWidth="1"/>
    <col min="15113" max="15114" width="13.140625" style="2" bestFit="1" customWidth="1"/>
    <col min="15115" max="15115" width="9.28515625" style="2" bestFit="1" customWidth="1"/>
    <col min="15116" max="15116" width="10.140625" style="2" bestFit="1" customWidth="1"/>
    <col min="15117" max="15117" width="13.140625" style="2" bestFit="1" customWidth="1"/>
    <col min="15118" max="15120" width="13.42578125" style="2" bestFit="1" customWidth="1"/>
    <col min="15121" max="15351" width="9.140625" style="2"/>
    <col min="15352" max="15353" width="0" style="2" hidden="1" customWidth="1"/>
    <col min="15354" max="15354" width="4.5703125" style="2" customWidth="1"/>
    <col min="15355" max="15355" width="29" style="2" customWidth="1"/>
    <col min="15356" max="15356" width="20" style="2" customWidth="1"/>
    <col min="15357" max="15357" width="46.28515625" style="2" customWidth="1"/>
    <col min="15358" max="15358" width="15.42578125" style="2" customWidth="1"/>
    <col min="15359" max="15359" width="32.42578125" style="2" customWidth="1"/>
    <col min="15360" max="15360" width="24.7109375" style="2" customWidth="1"/>
    <col min="15361" max="15361" width="26.5703125" style="2" customWidth="1"/>
    <col min="15362" max="15364" width="9.28515625" style="2" bestFit="1" customWidth="1"/>
    <col min="15365" max="15365" width="9" style="2" customWidth="1"/>
    <col min="15366" max="15366" width="9.28515625" style="2" bestFit="1" customWidth="1"/>
    <col min="15367" max="15367" width="13.140625" style="2" bestFit="1" customWidth="1"/>
    <col min="15368" max="15368" width="18.85546875" style="2" customWidth="1"/>
    <col min="15369" max="15370" width="13.140625" style="2" bestFit="1" customWidth="1"/>
    <col min="15371" max="15371" width="9.28515625" style="2" bestFit="1" customWidth="1"/>
    <col min="15372" max="15372" width="10.140625" style="2" bestFit="1" customWidth="1"/>
    <col min="15373" max="15373" width="13.140625" style="2" bestFit="1" customWidth="1"/>
    <col min="15374" max="15376" width="13.42578125" style="2" bestFit="1" customWidth="1"/>
    <col min="15377" max="15607" width="9.140625" style="2"/>
    <col min="15608" max="15609" width="0" style="2" hidden="1" customWidth="1"/>
    <col min="15610" max="15610" width="4.5703125" style="2" customWidth="1"/>
    <col min="15611" max="15611" width="29" style="2" customWidth="1"/>
    <col min="15612" max="15612" width="20" style="2" customWidth="1"/>
    <col min="15613" max="15613" width="46.28515625" style="2" customWidth="1"/>
    <col min="15614" max="15614" width="15.42578125" style="2" customWidth="1"/>
    <col min="15615" max="15615" width="32.42578125" style="2" customWidth="1"/>
    <col min="15616" max="15616" width="24.7109375" style="2" customWidth="1"/>
    <col min="15617" max="15617" width="26.5703125" style="2" customWidth="1"/>
    <col min="15618" max="15620" width="9.28515625" style="2" bestFit="1" customWidth="1"/>
    <col min="15621" max="15621" width="9" style="2" customWidth="1"/>
    <col min="15622" max="15622" width="9.28515625" style="2" bestFit="1" customWidth="1"/>
    <col min="15623" max="15623" width="13.140625" style="2" bestFit="1" customWidth="1"/>
    <col min="15624" max="15624" width="18.85546875" style="2" customWidth="1"/>
    <col min="15625" max="15626" width="13.140625" style="2" bestFit="1" customWidth="1"/>
    <col min="15627" max="15627" width="9.28515625" style="2" bestFit="1" customWidth="1"/>
    <col min="15628" max="15628" width="10.140625" style="2" bestFit="1" customWidth="1"/>
    <col min="15629" max="15629" width="13.140625" style="2" bestFit="1" customWidth="1"/>
    <col min="15630" max="15632" width="13.42578125" style="2" bestFit="1" customWidth="1"/>
    <col min="15633" max="15863" width="9.140625" style="2"/>
    <col min="15864" max="15865" width="0" style="2" hidden="1" customWidth="1"/>
    <col min="15866" max="15866" width="4.5703125" style="2" customWidth="1"/>
    <col min="15867" max="15867" width="29" style="2" customWidth="1"/>
    <col min="15868" max="15868" width="20" style="2" customWidth="1"/>
    <col min="15869" max="15869" width="46.28515625" style="2" customWidth="1"/>
    <col min="15870" max="15870" width="15.42578125" style="2" customWidth="1"/>
    <col min="15871" max="15871" width="32.42578125" style="2" customWidth="1"/>
    <col min="15872" max="15872" width="24.7109375" style="2" customWidth="1"/>
    <col min="15873" max="15873" width="26.5703125" style="2" customWidth="1"/>
    <col min="15874" max="15876" width="9.28515625" style="2" bestFit="1" customWidth="1"/>
    <col min="15877" max="15877" width="9" style="2" customWidth="1"/>
    <col min="15878" max="15878" width="9.28515625" style="2" bestFit="1" customWidth="1"/>
    <col min="15879" max="15879" width="13.140625" style="2" bestFit="1" customWidth="1"/>
    <col min="15880" max="15880" width="18.85546875" style="2" customWidth="1"/>
    <col min="15881" max="15882" width="13.140625" style="2" bestFit="1" customWidth="1"/>
    <col min="15883" max="15883" width="9.28515625" style="2" bestFit="1" customWidth="1"/>
    <col min="15884" max="15884" width="10.140625" style="2" bestFit="1" customWidth="1"/>
    <col min="15885" max="15885" width="13.140625" style="2" bestFit="1" customWidth="1"/>
    <col min="15886" max="15888" width="13.42578125" style="2" bestFit="1" customWidth="1"/>
    <col min="15889" max="16119" width="9.140625" style="2"/>
    <col min="16120" max="16121" width="0" style="2" hidden="1" customWidth="1"/>
    <col min="16122" max="16122" width="4.5703125" style="2" customWidth="1"/>
    <col min="16123" max="16123" width="29" style="2" customWidth="1"/>
    <col min="16124" max="16124" width="20" style="2" customWidth="1"/>
    <col min="16125" max="16125" width="46.28515625" style="2" customWidth="1"/>
    <col min="16126" max="16126" width="15.42578125" style="2" customWidth="1"/>
    <col min="16127" max="16127" width="32.42578125" style="2" customWidth="1"/>
    <col min="16128" max="16128" width="24.7109375" style="2" customWidth="1"/>
    <col min="16129" max="16129" width="26.5703125" style="2" customWidth="1"/>
    <col min="16130" max="16132" width="9.28515625" style="2" bestFit="1" customWidth="1"/>
    <col min="16133" max="16133" width="9" style="2" customWidth="1"/>
    <col min="16134" max="16134" width="9.28515625" style="2" bestFit="1" customWidth="1"/>
    <col min="16135" max="16135" width="13.140625" style="2" bestFit="1" customWidth="1"/>
    <col min="16136" max="16136" width="18.85546875" style="2" customWidth="1"/>
    <col min="16137" max="16138" width="13.140625" style="2" bestFit="1" customWidth="1"/>
    <col min="16139" max="16139" width="9.28515625" style="2" bestFit="1" customWidth="1"/>
    <col min="16140" max="16140" width="10.140625" style="2" bestFit="1" customWidth="1"/>
    <col min="16141" max="16141" width="13.140625" style="2" bestFit="1" customWidth="1"/>
    <col min="16142" max="16144" width="13.42578125" style="2" bestFit="1" customWidth="1"/>
    <col min="16145" max="16384" width="9.140625" style="2"/>
  </cols>
  <sheetData>
    <row r="1" spans="1:43" ht="12.75" hidden="1" customHeight="1" x14ac:dyDescent="0.25">
      <c r="E1" s="1"/>
      <c r="H1" s="1"/>
      <c r="I1" s="1"/>
    </row>
    <row r="2" spans="1:43" ht="12.75" hidden="1" customHeight="1" x14ac:dyDescent="0.25">
      <c r="E2" s="1"/>
      <c r="H2" s="1"/>
      <c r="I2" s="1"/>
    </row>
    <row r="3" spans="1:43" ht="12.75" hidden="1" customHeight="1" x14ac:dyDescent="0.25">
      <c r="E3" s="1"/>
      <c r="H3" s="1"/>
      <c r="I3" s="1"/>
    </row>
    <row r="4" spans="1:43" ht="12.75" hidden="1" customHeight="1" x14ac:dyDescent="0.25">
      <c r="E4" s="1"/>
      <c r="H4" s="1"/>
      <c r="I4" s="1"/>
    </row>
    <row r="5" spans="1:43" ht="12.75" hidden="1" customHeight="1" x14ac:dyDescent="0.25">
      <c r="E5" s="1"/>
      <c r="H5" s="1"/>
      <c r="I5" s="1"/>
    </row>
    <row r="6" spans="1:43" ht="12.75" hidden="1" customHeight="1" x14ac:dyDescent="0.25">
      <c r="E6" s="1"/>
      <c r="H6" s="1"/>
      <c r="I6" s="1"/>
    </row>
    <row r="7" spans="1:43" ht="24" hidden="1" customHeight="1" x14ac:dyDescent="0.25">
      <c r="C7" s="3"/>
      <c r="D7" s="3"/>
      <c r="E7" s="4"/>
      <c r="F7" s="3"/>
      <c r="G7" s="3"/>
      <c r="H7" s="155" t="s">
        <v>0</v>
      </c>
      <c r="I7" s="155"/>
    </row>
    <row r="8" spans="1:43" ht="26.25" hidden="1" customHeight="1" x14ac:dyDescent="0.25">
      <c r="C8" s="3"/>
      <c r="D8" s="3"/>
      <c r="E8" s="4"/>
      <c r="F8" s="3"/>
      <c r="G8" s="3"/>
      <c r="H8" s="156" t="s">
        <v>1</v>
      </c>
      <c r="I8" s="157"/>
    </row>
    <row r="9" spans="1:43" ht="17.25" hidden="1" customHeight="1" x14ac:dyDescent="0.25">
      <c r="C9" s="3"/>
      <c r="D9" s="3"/>
      <c r="E9" s="4"/>
      <c r="F9" s="3"/>
      <c r="G9" s="3"/>
      <c r="H9" s="156" t="s">
        <v>0</v>
      </c>
      <c r="I9" s="158"/>
    </row>
    <row r="10" spans="1:43" ht="17.25" hidden="1" customHeight="1" x14ac:dyDescent="0.25">
      <c r="C10" s="3"/>
      <c r="D10" s="3"/>
      <c r="E10" s="4"/>
      <c r="F10" s="3"/>
      <c r="G10" s="3"/>
      <c r="H10" s="156" t="s">
        <v>2</v>
      </c>
      <c r="I10" s="158"/>
    </row>
    <row r="11" spans="1:43" ht="17.25" hidden="1" customHeight="1" x14ac:dyDescent="0.25">
      <c r="C11" s="3"/>
      <c r="D11" s="3"/>
      <c r="E11" s="4"/>
      <c r="F11" s="3"/>
      <c r="G11" s="3"/>
      <c r="H11" s="4"/>
      <c r="I11" s="5"/>
    </row>
    <row r="12" spans="1:43" ht="56.25" customHeight="1" x14ac:dyDescent="0.3">
      <c r="C12" s="162" t="s">
        <v>78</v>
      </c>
      <c r="D12" s="162"/>
      <c r="E12" s="162"/>
      <c r="F12" s="162"/>
      <c r="G12" s="162"/>
      <c r="H12" s="162"/>
      <c r="I12" s="162"/>
      <c r="J12" s="162"/>
    </row>
    <row r="13" spans="1:43" ht="20.25" customHeight="1" x14ac:dyDescent="0.3">
      <c r="C13" s="6"/>
      <c r="D13" s="7"/>
      <c r="E13" s="7"/>
      <c r="F13" s="7"/>
      <c r="G13" s="7"/>
      <c r="H13" s="161"/>
      <c r="I13" s="161"/>
      <c r="J13" s="131" t="s">
        <v>71</v>
      </c>
    </row>
    <row r="14" spans="1:43" s="10" customFormat="1" ht="53.25" customHeight="1" x14ac:dyDescent="0.25">
      <c r="A14" s="8" t="s">
        <v>3</v>
      </c>
      <c r="B14" s="8"/>
      <c r="C14" s="130" t="s">
        <v>4</v>
      </c>
      <c r="D14" s="130" t="s">
        <v>5</v>
      </c>
      <c r="E14" s="130" t="s">
        <v>6</v>
      </c>
      <c r="F14" s="130" t="s">
        <v>7</v>
      </c>
      <c r="G14" s="130" t="s">
        <v>8</v>
      </c>
      <c r="H14" s="130" t="s">
        <v>9</v>
      </c>
      <c r="I14" s="130" t="s">
        <v>10</v>
      </c>
      <c r="J14" s="130" t="s">
        <v>72</v>
      </c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</row>
    <row r="15" spans="1:43" ht="65.25" customHeight="1" x14ac:dyDescent="0.25">
      <c r="A15" s="11"/>
      <c r="B15" s="12"/>
      <c r="C15" s="132" t="s">
        <v>11</v>
      </c>
      <c r="D15" s="132" t="s">
        <v>12</v>
      </c>
      <c r="E15" s="135" t="s">
        <v>74</v>
      </c>
      <c r="F15" s="138" t="s">
        <v>79</v>
      </c>
      <c r="G15" s="135">
        <v>63.5</v>
      </c>
      <c r="H15" s="135" t="s">
        <v>16</v>
      </c>
      <c r="I15" s="133" t="s">
        <v>75</v>
      </c>
      <c r="J15" s="149" t="s">
        <v>110</v>
      </c>
    </row>
    <row r="16" spans="1:43" ht="35.25" customHeight="1" x14ac:dyDescent="0.25">
      <c r="A16" s="11"/>
      <c r="B16" s="12"/>
      <c r="C16" s="163" t="s">
        <v>13</v>
      </c>
      <c r="D16" s="163" t="s">
        <v>12</v>
      </c>
      <c r="E16" s="166" t="s">
        <v>14</v>
      </c>
      <c r="F16" s="138" t="s">
        <v>15</v>
      </c>
      <c r="G16" s="13">
        <v>71</v>
      </c>
      <c r="H16" s="135" t="s">
        <v>16</v>
      </c>
      <c r="I16" s="133" t="s">
        <v>17</v>
      </c>
      <c r="J16" s="135" t="s">
        <v>109</v>
      </c>
    </row>
    <row r="17" spans="1:10" ht="35.25" customHeight="1" x14ac:dyDescent="0.25">
      <c r="A17" s="11"/>
      <c r="B17" s="12"/>
      <c r="C17" s="164"/>
      <c r="D17" s="164"/>
      <c r="E17" s="168"/>
      <c r="F17" s="138" t="s">
        <v>103</v>
      </c>
      <c r="G17" s="135">
        <v>139.4</v>
      </c>
      <c r="H17" s="135" t="s">
        <v>16</v>
      </c>
      <c r="I17" s="133" t="s">
        <v>18</v>
      </c>
      <c r="J17" s="135" t="s">
        <v>109</v>
      </c>
    </row>
    <row r="18" spans="1:10" ht="38.25" customHeight="1" x14ac:dyDescent="0.25">
      <c r="A18" s="11"/>
      <c r="B18" s="12"/>
      <c r="C18" s="164"/>
      <c r="D18" s="164"/>
      <c r="E18" s="168"/>
      <c r="F18" s="138" t="s">
        <v>19</v>
      </c>
      <c r="G18" s="135">
        <v>66.8</v>
      </c>
      <c r="H18" s="135" t="s">
        <v>16</v>
      </c>
      <c r="I18" s="133" t="s">
        <v>20</v>
      </c>
      <c r="J18" s="135" t="s">
        <v>109</v>
      </c>
    </row>
    <row r="19" spans="1:10" ht="38.25" customHeight="1" x14ac:dyDescent="0.25">
      <c r="A19" s="11"/>
      <c r="B19" s="12"/>
      <c r="C19" s="164"/>
      <c r="D19" s="164"/>
      <c r="E19" s="168"/>
      <c r="F19" s="138" t="s">
        <v>21</v>
      </c>
      <c r="G19" s="14">
        <v>61.7</v>
      </c>
      <c r="H19" s="135" t="s">
        <v>16</v>
      </c>
      <c r="I19" s="133" t="s">
        <v>22</v>
      </c>
      <c r="J19" s="135" t="s">
        <v>109</v>
      </c>
    </row>
    <row r="20" spans="1:10" ht="39.75" customHeight="1" x14ac:dyDescent="0.25">
      <c r="A20" s="11"/>
      <c r="B20" s="12"/>
      <c r="C20" s="164"/>
      <c r="D20" s="164"/>
      <c r="E20" s="168"/>
      <c r="F20" s="138" t="s">
        <v>23</v>
      </c>
      <c r="G20" s="14">
        <v>444.7</v>
      </c>
      <c r="H20" s="135" t="s">
        <v>16</v>
      </c>
      <c r="I20" s="133" t="s">
        <v>24</v>
      </c>
      <c r="J20" s="149" t="s">
        <v>73</v>
      </c>
    </row>
    <row r="21" spans="1:10" ht="39" customHeight="1" x14ac:dyDescent="0.25">
      <c r="A21" s="11"/>
      <c r="B21" s="12"/>
      <c r="C21" s="164"/>
      <c r="D21" s="164"/>
      <c r="E21" s="168"/>
      <c r="F21" s="138" t="s">
        <v>25</v>
      </c>
      <c r="G21" s="14">
        <v>315.3</v>
      </c>
      <c r="H21" s="135" t="s">
        <v>16</v>
      </c>
      <c r="I21" s="133" t="s">
        <v>26</v>
      </c>
      <c r="J21" s="149" t="s">
        <v>73</v>
      </c>
    </row>
    <row r="22" spans="1:10" ht="37.5" customHeight="1" x14ac:dyDescent="0.25">
      <c r="A22" s="11"/>
      <c r="B22" s="12"/>
      <c r="C22" s="164"/>
      <c r="D22" s="164"/>
      <c r="E22" s="168"/>
      <c r="F22" s="138" t="s">
        <v>27</v>
      </c>
      <c r="G22" s="135">
        <v>344.6</v>
      </c>
      <c r="H22" s="135" t="s">
        <v>16</v>
      </c>
      <c r="I22" s="133" t="s">
        <v>28</v>
      </c>
      <c r="J22" s="149" t="s">
        <v>73</v>
      </c>
    </row>
    <row r="23" spans="1:10" ht="31.5" x14ac:dyDescent="0.25">
      <c r="A23" s="15"/>
      <c r="B23" s="16"/>
      <c r="C23" s="164"/>
      <c r="D23" s="164"/>
      <c r="E23" s="168"/>
      <c r="F23" s="138" t="s">
        <v>84</v>
      </c>
      <c r="G23" s="135">
        <v>612.6</v>
      </c>
      <c r="H23" s="135" t="s">
        <v>16</v>
      </c>
      <c r="I23" s="133" t="s">
        <v>85</v>
      </c>
      <c r="J23" s="135" t="s">
        <v>109</v>
      </c>
    </row>
    <row r="24" spans="1:10" ht="31.5" x14ac:dyDescent="0.25">
      <c r="A24" s="15"/>
      <c r="B24" s="16"/>
      <c r="C24" s="164"/>
      <c r="D24" s="164"/>
      <c r="E24" s="168"/>
      <c r="F24" s="138" t="s">
        <v>86</v>
      </c>
      <c r="G24" s="135">
        <v>62.6</v>
      </c>
      <c r="H24" s="135" t="s">
        <v>16</v>
      </c>
      <c r="I24" s="133" t="s">
        <v>87</v>
      </c>
      <c r="J24" s="135" t="s">
        <v>109</v>
      </c>
    </row>
    <row r="25" spans="1:10" ht="31.5" x14ac:dyDescent="0.25">
      <c r="A25" s="15"/>
      <c r="B25" s="16"/>
      <c r="C25" s="164"/>
      <c r="D25" s="164"/>
      <c r="E25" s="168"/>
      <c r="F25" s="138" t="s">
        <v>88</v>
      </c>
      <c r="G25" s="135">
        <v>331.4</v>
      </c>
      <c r="H25" s="135" t="s">
        <v>16</v>
      </c>
      <c r="I25" s="133" t="s">
        <v>89</v>
      </c>
      <c r="J25" s="149" t="s">
        <v>73</v>
      </c>
    </row>
    <row r="26" spans="1:10" ht="31.5" x14ac:dyDescent="0.25">
      <c r="A26" s="15"/>
      <c r="B26" s="16"/>
      <c r="C26" s="164"/>
      <c r="D26" s="164"/>
      <c r="E26" s="168"/>
      <c r="F26" s="138" t="s">
        <v>90</v>
      </c>
      <c r="G26" s="135">
        <v>135.69999999999999</v>
      </c>
      <c r="H26" s="135" t="s">
        <v>16</v>
      </c>
      <c r="I26" s="133" t="s">
        <v>91</v>
      </c>
      <c r="J26" s="135" t="s">
        <v>113</v>
      </c>
    </row>
    <row r="27" spans="1:10" ht="31.5" x14ac:dyDescent="0.25">
      <c r="A27" s="15"/>
      <c r="B27" s="16"/>
      <c r="C27" s="164"/>
      <c r="D27" s="164"/>
      <c r="E27" s="135" t="s">
        <v>64</v>
      </c>
      <c r="F27" s="138" t="s">
        <v>29</v>
      </c>
      <c r="G27" s="135">
        <v>178.1</v>
      </c>
      <c r="H27" s="135" t="s">
        <v>16</v>
      </c>
      <c r="I27" s="159" t="s">
        <v>30</v>
      </c>
      <c r="J27" s="149" t="s">
        <v>113</v>
      </c>
    </row>
    <row r="28" spans="1:10" ht="38.25" customHeight="1" x14ac:dyDescent="0.25">
      <c r="A28" s="15"/>
      <c r="B28" s="16"/>
      <c r="C28" s="164"/>
      <c r="D28" s="164"/>
      <c r="E28" s="135" t="s">
        <v>31</v>
      </c>
      <c r="F28" s="138" t="s">
        <v>32</v>
      </c>
      <c r="G28" s="135">
        <v>98.3</v>
      </c>
      <c r="H28" s="135" t="s">
        <v>16</v>
      </c>
      <c r="I28" s="160"/>
      <c r="J28" s="149" t="s">
        <v>73</v>
      </c>
    </row>
    <row r="29" spans="1:10" ht="38.25" customHeight="1" x14ac:dyDescent="0.25">
      <c r="A29" s="15"/>
      <c r="B29" s="16"/>
      <c r="C29" s="164"/>
      <c r="D29" s="164"/>
      <c r="E29" s="166" t="s">
        <v>14</v>
      </c>
      <c r="F29" s="138" t="s">
        <v>80</v>
      </c>
      <c r="G29" s="135">
        <v>9.9</v>
      </c>
      <c r="H29" s="135" t="s">
        <v>16</v>
      </c>
      <c r="I29" s="134" t="s">
        <v>82</v>
      </c>
      <c r="J29" s="149" t="s">
        <v>73</v>
      </c>
    </row>
    <row r="30" spans="1:10" ht="38.25" customHeight="1" x14ac:dyDescent="0.25">
      <c r="A30" s="15"/>
      <c r="B30" s="16"/>
      <c r="C30" s="165"/>
      <c r="D30" s="165"/>
      <c r="E30" s="167"/>
      <c r="F30" s="138" t="s">
        <v>81</v>
      </c>
      <c r="G30" s="135">
        <v>409.8</v>
      </c>
      <c r="H30" s="135" t="s">
        <v>16</v>
      </c>
      <c r="I30" s="134" t="s">
        <v>83</v>
      </c>
      <c r="J30" s="149" t="s">
        <v>73</v>
      </c>
    </row>
    <row r="31" spans="1:10" ht="61.5" customHeight="1" x14ac:dyDescent="0.25">
      <c r="A31" s="15"/>
      <c r="B31" s="16"/>
      <c r="C31" s="132" t="s">
        <v>33</v>
      </c>
      <c r="D31" s="132" t="s">
        <v>12</v>
      </c>
      <c r="E31" s="135" t="s">
        <v>34</v>
      </c>
      <c r="F31" s="136" t="s">
        <v>35</v>
      </c>
      <c r="G31" s="135">
        <v>114.2</v>
      </c>
      <c r="H31" s="135" t="s">
        <v>16</v>
      </c>
      <c r="I31" s="133" t="s">
        <v>36</v>
      </c>
      <c r="J31" s="135" t="s">
        <v>109</v>
      </c>
    </row>
    <row r="32" spans="1:10" ht="61.5" customHeight="1" x14ac:dyDescent="0.25">
      <c r="A32" s="15"/>
      <c r="B32" s="16"/>
      <c r="C32" s="132" t="s">
        <v>37</v>
      </c>
      <c r="D32" s="132" t="s">
        <v>12</v>
      </c>
      <c r="E32" s="135" t="s">
        <v>104</v>
      </c>
      <c r="F32" s="138" t="s">
        <v>70</v>
      </c>
      <c r="G32" s="14">
        <v>63.7</v>
      </c>
      <c r="H32" s="135" t="s">
        <v>16</v>
      </c>
      <c r="I32" s="133" t="s">
        <v>69</v>
      </c>
      <c r="J32" s="135" t="s">
        <v>109</v>
      </c>
    </row>
    <row r="33" spans="1:43" ht="69" customHeight="1" x14ac:dyDescent="0.25">
      <c r="A33" s="15"/>
      <c r="B33" s="16"/>
      <c r="C33" s="132" t="s">
        <v>38</v>
      </c>
      <c r="D33" s="132" t="s">
        <v>12</v>
      </c>
      <c r="E33" s="135" t="s">
        <v>14</v>
      </c>
      <c r="F33" s="138" t="s">
        <v>111</v>
      </c>
      <c r="G33" s="135">
        <v>37.700000000000003</v>
      </c>
      <c r="H33" s="135" t="s">
        <v>16</v>
      </c>
      <c r="I33" s="133" t="s">
        <v>68</v>
      </c>
      <c r="J33" s="135" t="s">
        <v>110</v>
      </c>
    </row>
    <row r="34" spans="1:43" ht="72" customHeight="1" x14ac:dyDescent="0.25">
      <c r="A34" s="15"/>
      <c r="B34" s="16"/>
      <c r="C34" s="137" t="s">
        <v>39</v>
      </c>
      <c r="D34" s="137" t="s">
        <v>12</v>
      </c>
      <c r="E34" s="138" t="s">
        <v>92</v>
      </c>
      <c r="F34" s="136" t="s">
        <v>93</v>
      </c>
      <c r="G34" s="138">
        <v>60.9</v>
      </c>
      <c r="H34" s="138" t="s">
        <v>16</v>
      </c>
      <c r="I34" s="139" t="s">
        <v>96</v>
      </c>
      <c r="J34" s="135" t="s">
        <v>109</v>
      </c>
    </row>
    <row r="35" spans="1:43" ht="72" customHeight="1" x14ac:dyDescent="0.25">
      <c r="A35" s="94"/>
      <c r="B35" s="94"/>
      <c r="C35" s="137" t="s">
        <v>76</v>
      </c>
      <c r="D35" s="137" t="s">
        <v>12</v>
      </c>
      <c r="E35" s="138" t="s">
        <v>14</v>
      </c>
      <c r="F35" s="136" t="s">
        <v>112</v>
      </c>
      <c r="G35" s="138">
        <v>37.700000000000003</v>
      </c>
      <c r="H35" s="138" t="s">
        <v>16</v>
      </c>
      <c r="I35" s="139" t="s">
        <v>77</v>
      </c>
      <c r="J35" s="135" t="s">
        <v>109</v>
      </c>
    </row>
    <row r="36" spans="1:43" ht="69.75" customHeight="1" x14ac:dyDescent="0.25">
      <c r="A36" s="18"/>
      <c r="B36" s="19"/>
      <c r="C36" s="137" t="s">
        <v>97</v>
      </c>
      <c r="D36" s="137" t="s">
        <v>12</v>
      </c>
      <c r="E36" s="138" t="s">
        <v>74</v>
      </c>
      <c r="F36" s="142" t="s">
        <v>94</v>
      </c>
      <c r="G36" s="143">
        <v>169.4</v>
      </c>
      <c r="H36" s="140" t="s">
        <v>16</v>
      </c>
      <c r="I36" s="140" t="s">
        <v>95</v>
      </c>
      <c r="J36" s="135" t="s">
        <v>109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</row>
    <row r="37" spans="1:43" ht="76.5" customHeight="1" x14ac:dyDescent="0.25">
      <c r="A37" s="18"/>
      <c r="B37" s="19"/>
      <c r="C37" s="153" t="s">
        <v>98</v>
      </c>
      <c r="D37" s="153" t="s">
        <v>12</v>
      </c>
      <c r="E37" s="141" t="s">
        <v>99</v>
      </c>
      <c r="F37" s="144" t="s">
        <v>108</v>
      </c>
      <c r="G37" s="134">
        <v>650.5</v>
      </c>
      <c r="H37" s="140" t="s">
        <v>16</v>
      </c>
      <c r="I37" s="140" t="s">
        <v>101</v>
      </c>
      <c r="J37" s="140" t="s">
        <v>73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</row>
    <row r="38" spans="1:43" ht="77.25" customHeight="1" x14ac:dyDescent="0.25">
      <c r="A38" s="18"/>
      <c r="B38" s="19"/>
      <c r="C38" s="154"/>
      <c r="D38" s="154"/>
      <c r="E38" s="141" t="s">
        <v>100</v>
      </c>
      <c r="F38" s="144" t="s">
        <v>108</v>
      </c>
      <c r="G38" s="134">
        <v>114.9</v>
      </c>
      <c r="H38" s="140" t="s">
        <v>16</v>
      </c>
      <c r="I38" s="140" t="s">
        <v>102</v>
      </c>
      <c r="J38" s="140" t="s">
        <v>73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</row>
    <row r="39" spans="1:43" s="17" customFormat="1" ht="25.5" customHeight="1" x14ac:dyDescent="0.25">
      <c r="C39" s="182" t="s">
        <v>105</v>
      </c>
      <c r="D39" s="183"/>
      <c r="E39" s="183"/>
      <c r="F39" s="184"/>
      <c r="G39" s="150">
        <f>G38+G37+G36+G35+G34+G33+G32+G31+G30+G29+G28+G27+G26+G25+G24+G23+G22+G21+G20+G19+G18+G17+G16+G15</f>
        <v>4594.3999999999996</v>
      </c>
      <c r="H39" s="185"/>
      <c r="I39" s="185"/>
      <c r="J39" s="149" t="s">
        <v>107</v>
      </c>
    </row>
    <row r="40" spans="1:43" s="17" customFormat="1" ht="25.5" customHeight="1" x14ac:dyDescent="0.25">
      <c r="C40" s="181" t="s">
        <v>106</v>
      </c>
      <c r="D40" s="181"/>
      <c r="E40" s="181"/>
      <c r="F40" s="181"/>
      <c r="G40" s="181"/>
      <c r="H40" s="181"/>
      <c r="I40" s="181"/>
      <c r="J40" s="181"/>
    </row>
    <row r="41" spans="1:43" s="17" customFormat="1" ht="51.75" customHeight="1" x14ac:dyDescent="0.25">
      <c r="C41" s="130" t="s">
        <v>4</v>
      </c>
      <c r="D41" s="130" t="s">
        <v>5</v>
      </c>
      <c r="E41" s="130" t="s">
        <v>6</v>
      </c>
      <c r="F41" s="130" t="s">
        <v>7</v>
      </c>
      <c r="G41" s="130" t="s">
        <v>8</v>
      </c>
      <c r="H41" s="130" t="s">
        <v>9</v>
      </c>
      <c r="I41" s="130" t="s">
        <v>10</v>
      </c>
      <c r="J41" s="130" t="s">
        <v>72</v>
      </c>
    </row>
    <row r="42" spans="1:43" s="20" customFormat="1" ht="150" customHeight="1" x14ac:dyDescent="0.25">
      <c r="C42" s="132" t="s">
        <v>11</v>
      </c>
      <c r="D42" s="132" t="s">
        <v>12</v>
      </c>
      <c r="E42" s="135" t="s">
        <v>40</v>
      </c>
      <c r="F42" s="135" t="s">
        <v>41</v>
      </c>
      <c r="G42" s="129">
        <v>2427</v>
      </c>
      <c r="H42" s="135" t="s">
        <v>42</v>
      </c>
      <c r="I42" s="135" t="s">
        <v>43</v>
      </c>
      <c r="J42" s="149" t="s">
        <v>73</v>
      </c>
    </row>
    <row r="43" spans="1:43" s="20" customFormat="1" ht="147" customHeight="1" x14ac:dyDescent="0.25">
      <c r="C43" s="132" t="s">
        <v>13</v>
      </c>
      <c r="D43" s="132" t="s">
        <v>12</v>
      </c>
      <c r="E43" s="135" t="s">
        <v>40</v>
      </c>
      <c r="F43" s="135" t="s">
        <v>44</v>
      </c>
      <c r="G43" s="129">
        <v>2971</v>
      </c>
      <c r="H43" s="135" t="s">
        <v>42</v>
      </c>
      <c r="I43" s="135" t="s">
        <v>45</v>
      </c>
      <c r="J43" s="149" t="s">
        <v>73</v>
      </c>
    </row>
    <row r="44" spans="1:43" s="20" customFormat="1" ht="71.25" customHeight="1" x14ac:dyDescent="0.25">
      <c r="C44" s="132" t="s">
        <v>33</v>
      </c>
      <c r="D44" s="132" t="s">
        <v>12</v>
      </c>
      <c r="E44" s="135" t="s">
        <v>40</v>
      </c>
      <c r="F44" s="135" t="s">
        <v>65</v>
      </c>
      <c r="G44" s="129">
        <v>2665</v>
      </c>
      <c r="H44" s="135" t="s">
        <v>66</v>
      </c>
      <c r="I44" s="135" t="s">
        <v>67</v>
      </c>
      <c r="J44" s="149" t="s">
        <v>73</v>
      </c>
    </row>
    <row r="45" spans="1:43" s="17" customFormat="1" ht="27" customHeight="1" x14ac:dyDescent="0.25">
      <c r="C45" s="178" t="s">
        <v>105</v>
      </c>
      <c r="D45" s="179"/>
      <c r="E45" s="179"/>
      <c r="F45" s="180"/>
      <c r="G45" s="146">
        <f>SUM(G42:G44)</f>
        <v>8063</v>
      </c>
      <c r="H45" s="145"/>
      <c r="I45" s="147"/>
      <c r="J45" s="148"/>
    </row>
    <row r="46" spans="1:43" s="17" customFormat="1" ht="16.5" customHeight="1" x14ac:dyDescent="0.25">
      <c r="C46" s="21"/>
      <c r="D46" s="151"/>
      <c r="E46" s="151"/>
      <c r="F46" s="25"/>
      <c r="G46" s="26"/>
      <c r="H46" s="22"/>
      <c r="I46" s="24"/>
    </row>
    <row r="47" spans="1:43" s="17" customFormat="1" ht="22.5" customHeight="1" x14ac:dyDescent="0.25">
      <c r="D47" s="152"/>
      <c r="E47" s="22"/>
      <c r="F47" s="23"/>
      <c r="G47" s="9"/>
      <c r="H47" s="22"/>
      <c r="I47" s="27"/>
    </row>
    <row r="48" spans="1:43" s="17" customFormat="1" ht="24" customHeight="1" x14ac:dyDescent="0.25">
      <c r="B48" s="18"/>
      <c r="C48" s="21"/>
      <c r="F48" s="23"/>
      <c r="G48" s="23"/>
      <c r="H48" s="22"/>
      <c r="I48" s="23"/>
    </row>
    <row r="49" spans="3:9" s="17" customFormat="1" ht="22.5" customHeight="1" x14ac:dyDescent="0.25">
      <c r="C49" s="21"/>
      <c r="D49" s="21"/>
      <c r="E49" s="22"/>
      <c r="F49" s="23"/>
      <c r="G49" s="9"/>
      <c r="H49" s="22"/>
      <c r="I49" s="27"/>
    </row>
    <row r="50" spans="3:9" s="17" customFormat="1" ht="21.75" customHeight="1" x14ac:dyDescent="0.25">
      <c r="C50" s="21"/>
      <c r="D50" s="21"/>
      <c r="E50" s="22"/>
      <c r="F50" s="23"/>
      <c r="G50" s="9"/>
      <c r="H50" s="22"/>
      <c r="I50" s="27"/>
    </row>
    <row r="51" spans="3:9" s="17" customFormat="1" ht="22.5" customHeight="1" x14ac:dyDescent="0.25">
      <c r="C51" s="21"/>
      <c r="D51" s="21"/>
      <c r="E51" s="22"/>
      <c r="F51" s="23"/>
      <c r="G51" s="9"/>
      <c r="H51" s="22"/>
      <c r="I51" s="27"/>
    </row>
    <row r="52" spans="3:9" s="17" customFormat="1" ht="22.5" customHeight="1" x14ac:dyDescent="0.25">
      <c r="C52" s="21"/>
      <c r="D52" s="21"/>
      <c r="E52" s="22"/>
      <c r="F52" s="23"/>
      <c r="G52" s="9"/>
      <c r="H52" s="22"/>
      <c r="I52" s="27"/>
    </row>
    <row r="53" spans="3:9" s="17" customFormat="1" ht="22.5" customHeight="1" x14ac:dyDescent="0.25">
      <c r="C53" s="21"/>
      <c r="D53" s="21"/>
      <c r="E53" s="22"/>
      <c r="F53" s="23"/>
      <c r="G53" s="9"/>
      <c r="H53" s="22"/>
      <c r="I53" s="27"/>
    </row>
    <row r="54" spans="3:9" s="17" customFormat="1" ht="21" customHeight="1" x14ac:dyDescent="0.25">
      <c r="C54" s="21"/>
      <c r="D54" s="21"/>
      <c r="E54" s="22"/>
      <c r="F54" s="23"/>
      <c r="G54" s="9"/>
      <c r="H54" s="22"/>
      <c r="I54" s="27"/>
    </row>
    <row r="55" spans="3:9" s="17" customFormat="1" ht="28.5" customHeight="1" x14ac:dyDescent="0.25">
      <c r="C55" s="21"/>
      <c r="D55" s="21"/>
      <c r="E55" s="22"/>
      <c r="F55" s="23"/>
      <c r="G55" s="9"/>
      <c r="H55" s="22"/>
      <c r="I55" s="27"/>
    </row>
    <row r="56" spans="3:9" s="17" customFormat="1" ht="29.25" customHeight="1" x14ac:dyDescent="0.25">
      <c r="C56" s="21"/>
      <c r="D56" s="21"/>
      <c r="E56" s="22"/>
      <c r="F56" s="23"/>
      <c r="G56" s="9"/>
      <c r="H56" s="22"/>
      <c r="I56" s="27"/>
    </row>
    <row r="57" spans="3:9" s="17" customFormat="1" ht="29.25" customHeight="1" x14ac:dyDescent="0.25">
      <c r="C57" s="21"/>
      <c r="D57" s="21"/>
      <c r="E57" s="22"/>
      <c r="F57" s="23"/>
      <c r="G57" s="9"/>
      <c r="H57" s="22"/>
      <c r="I57" s="27"/>
    </row>
    <row r="58" spans="3:9" s="17" customFormat="1" ht="46.5" customHeight="1" x14ac:dyDescent="0.25">
      <c r="C58" s="21"/>
      <c r="D58" s="21"/>
      <c r="E58" s="22"/>
      <c r="F58" s="23"/>
      <c r="G58" s="9"/>
      <c r="H58" s="22"/>
      <c r="I58" s="27"/>
    </row>
    <row r="59" spans="3:9" s="17" customFormat="1" ht="24.75" customHeight="1" x14ac:dyDescent="0.25">
      <c r="C59" s="21"/>
      <c r="D59" s="21"/>
      <c r="E59" s="22"/>
      <c r="F59" s="23"/>
      <c r="G59" s="9"/>
      <c r="H59" s="22"/>
      <c r="I59" s="27"/>
    </row>
    <row r="60" spans="3:9" s="17" customFormat="1" ht="22.5" customHeight="1" x14ac:dyDescent="0.25">
      <c r="C60" s="21"/>
      <c r="D60" s="21"/>
      <c r="E60" s="22"/>
      <c r="F60" s="23"/>
      <c r="G60" s="9"/>
      <c r="H60" s="22"/>
      <c r="I60" s="27"/>
    </row>
    <row r="61" spans="3:9" s="17" customFormat="1" ht="28.5" customHeight="1" x14ac:dyDescent="0.25">
      <c r="C61" s="21"/>
      <c r="D61" s="21"/>
      <c r="E61" s="22"/>
      <c r="F61" s="23"/>
      <c r="G61" s="9"/>
      <c r="H61" s="22"/>
      <c r="I61" s="27"/>
    </row>
    <row r="62" spans="3:9" s="17" customFormat="1" ht="28.5" customHeight="1" x14ac:dyDescent="0.25">
      <c r="C62" s="21"/>
      <c r="D62" s="21"/>
      <c r="E62" s="22"/>
      <c r="F62" s="23"/>
      <c r="G62" s="9"/>
      <c r="H62" s="22"/>
      <c r="I62" s="23"/>
    </row>
    <row r="63" spans="3:9" s="17" customFormat="1" ht="27" customHeight="1" x14ac:dyDescent="0.25">
      <c r="C63" s="21"/>
      <c r="D63" s="21"/>
      <c r="E63" s="29"/>
      <c r="F63" s="23"/>
      <c r="G63" s="9"/>
      <c r="H63" s="29"/>
      <c r="I63" s="30"/>
    </row>
    <row r="64" spans="3:9" s="17" customFormat="1" ht="19.5" customHeight="1" x14ac:dyDescent="0.25">
      <c r="C64" s="21"/>
      <c r="D64" s="21"/>
      <c r="E64" s="29"/>
      <c r="F64" s="23"/>
      <c r="G64" s="9"/>
      <c r="H64" s="29"/>
      <c r="I64" s="31"/>
    </row>
    <row r="65" spans="1:9" s="17" customFormat="1" ht="33.75" customHeight="1" x14ac:dyDescent="0.25">
      <c r="C65" s="21"/>
      <c r="D65" s="21"/>
      <c r="E65" s="22"/>
      <c r="F65" s="23"/>
      <c r="G65" s="9"/>
      <c r="H65" s="22"/>
      <c r="I65" s="9"/>
    </row>
    <row r="66" spans="1:9" s="17" customFormat="1" ht="27" customHeight="1" x14ac:dyDescent="0.25">
      <c r="C66" s="21"/>
      <c r="D66" s="21"/>
      <c r="E66" s="29"/>
      <c r="F66" s="23"/>
      <c r="G66" s="9"/>
      <c r="H66" s="29"/>
      <c r="I66" s="31"/>
    </row>
    <row r="67" spans="1:9" s="17" customFormat="1" ht="27" customHeight="1" x14ac:dyDescent="0.25">
      <c r="C67" s="32"/>
      <c r="D67" s="32"/>
      <c r="E67" s="33"/>
      <c r="F67" s="18"/>
      <c r="H67" s="33"/>
    </row>
    <row r="68" spans="1:9" s="17" customFormat="1" ht="27" customHeight="1" x14ac:dyDescent="0.25">
      <c r="C68" s="32"/>
      <c r="D68" s="32"/>
      <c r="E68" s="33"/>
      <c r="F68" s="18"/>
      <c r="H68" s="33"/>
    </row>
    <row r="69" spans="1:9" s="17" customFormat="1" ht="27" customHeight="1" x14ac:dyDescent="0.25">
      <c r="C69" s="32"/>
      <c r="D69" s="32"/>
      <c r="E69" s="33"/>
      <c r="F69" s="18"/>
      <c r="H69" s="33"/>
    </row>
    <row r="70" spans="1:9" s="17" customFormat="1" ht="27" customHeight="1" x14ac:dyDescent="0.25">
      <c r="C70" s="34"/>
      <c r="D70" s="34"/>
      <c r="E70" s="33"/>
      <c r="F70" s="18"/>
      <c r="H70" s="33"/>
    </row>
    <row r="71" spans="1:9" s="17" customFormat="1" ht="27" customHeight="1" x14ac:dyDescent="0.25">
      <c r="C71" s="34"/>
      <c r="D71" s="34"/>
      <c r="E71" s="36"/>
      <c r="F71" s="37"/>
      <c r="G71" s="35"/>
      <c r="H71" s="36"/>
      <c r="I71" s="35"/>
    </row>
    <row r="72" spans="1:9" s="17" customFormat="1" ht="18.75" customHeight="1" x14ac:dyDescent="0.25">
      <c r="C72" s="34"/>
      <c r="D72" s="34"/>
      <c r="E72" s="36"/>
      <c r="F72" s="38"/>
      <c r="G72" s="35"/>
      <c r="H72" s="36"/>
      <c r="I72" s="35"/>
    </row>
    <row r="73" spans="1:9" s="17" customFormat="1" ht="47.25" customHeight="1" x14ac:dyDescent="0.25">
      <c r="C73" s="39"/>
      <c r="D73" s="39"/>
      <c r="E73" s="33"/>
      <c r="F73" s="18"/>
      <c r="H73" s="33"/>
    </row>
    <row r="74" spans="1:9" s="17" customFormat="1" ht="27" customHeight="1" x14ac:dyDescent="0.25">
      <c r="A74" s="18"/>
      <c r="B74" s="19"/>
      <c r="C74" s="21"/>
      <c r="D74" s="21"/>
      <c r="E74" s="22"/>
      <c r="F74" s="40"/>
      <c r="G74" s="23"/>
      <c r="H74" s="22"/>
      <c r="I74" s="23"/>
    </row>
    <row r="75" spans="1:9" s="17" customFormat="1" ht="25.5" customHeight="1" x14ac:dyDescent="0.25">
      <c r="A75" s="18"/>
      <c r="B75" s="18"/>
      <c r="C75" s="21"/>
      <c r="D75" s="21"/>
      <c r="E75" s="22"/>
      <c r="F75" s="40"/>
      <c r="G75" s="23"/>
      <c r="H75" s="22"/>
      <c r="I75" s="23"/>
    </row>
    <row r="76" spans="1:9" s="17" customFormat="1" ht="27.75" customHeight="1" x14ac:dyDescent="0.25">
      <c r="A76" s="18"/>
      <c r="B76" s="18"/>
      <c r="C76" s="21"/>
      <c r="D76" s="21"/>
      <c r="E76" s="22"/>
      <c r="F76" s="40"/>
      <c r="G76" s="23"/>
      <c r="H76" s="22"/>
      <c r="I76" s="23"/>
    </row>
    <row r="77" spans="1:9" s="17" customFormat="1" ht="26.25" customHeight="1" x14ac:dyDescent="0.25">
      <c r="A77" s="18"/>
      <c r="B77" s="18"/>
      <c r="C77" s="21"/>
      <c r="D77" s="21"/>
      <c r="E77" s="22"/>
      <c r="F77" s="40"/>
      <c r="G77" s="9"/>
      <c r="H77" s="22"/>
      <c r="I77" s="23"/>
    </row>
    <row r="78" spans="1:9" s="17" customFormat="1" ht="20.25" customHeight="1" x14ac:dyDescent="0.25">
      <c r="A78" s="18"/>
      <c r="B78" s="19"/>
      <c r="C78" s="21"/>
      <c r="D78" s="21"/>
      <c r="E78" s="22"/>
      <c r="F78" s="40"/>
      <c r="G78" s="23"/>
      <c r="H78" s="22"/>
      <c r="I78" s="23"/>
    </row>
    <row r="79" spans="1:9" s="17" customFormat="1" ht="21.75" customHeight="1" x14ac:dyDescent="0.25">
      <c r="A79" s="18"/>
      <c r="B79" s="18"/>
      <c r="C79" s="21"/>
      <c r="D79" s="21"/>
      <c r="E79" s="22"/>
      <c r="F79" s="40"/>
      <c r="G79" s="23"/>
      <c r="H79" s="22"/>
      <c r="I79" s="23"/>
    </row>
    <row r="80" spans="1:9" s="17" customFormat="1" ht="22.5" customHeight="1" x14ac:dyDescent="0.25">
      <c r="A80" s="18"/>
      <c r="B80" s="18"/>
      <c r="C80" s="21"/>
      <c r="D80" s="21"/>
      <c r="E80" s="41"/>
      <c r="F80" s="40"/>
      <c r="H80" s="41"/>
      <c r="I80" s="42"/>
    </row>
    <row r="81" spans="1:9" s="17" customFormat="1" ht="22.5" customHeight="1" x14ac:dyDescent="0.25">
      <c r="A81" s="18"/>
      <c r="B81" s="18"/>
      <c r="C81" s="21"/>
      <c r="D81" s="21"/>
      <c r="E81" s="41"/>
      <c r="F81" s="40"/>
      <c r="H81" s="41"/>
      <c r="I81" s="42"/>
    </row>
    <row r="82" spans="1:9" s="17" customFormat="1" ht="22.5" customHeight="1" x14ac:dyDescent="0.25">
      <c r="A82" s="18"/>
      <c r="B82" s="18"/>
      <c r="C82" s="21"/>
      <c r="D82" s="21"/>
      <c r="E82" s="41"/>
      <c r="F82" s="40"/>
      <c r="H82" s="41"/>
      <c r="I82" s="42"/>
    </row>
    <row r="83" spans="1:9" s="17" customFormat="1" ht="22.5" customHeight="1" x14ac:dyDescent="0.25">
      <c r="A83" s="18"/>
      <c r="B83" s="18"/>
      <c r="C83" s="21"/>
      <c r="D83" s="21"/>
      <c r="E83" s="41"/>
      <c r="F83" s="23"/>
      <c r="H83" s="41"/>
      <c r="I83" s="42"/>
    </row>
    <row r="84" spans="1:9" s="17" customFormat="1" ht="24" customHeight="1" x14ac:dyDescent="0.25">
      <c r="C84" s="39"/>
      <c r="D84" s="39"/>
      <c r="E84" s="33"/>
      <c r="F84" s="43"/>
      <c r="H84" s="33"/>
    </row>
    <row r="85" spans="1:9" s="17" customFormat="1" ht="27" customHeight="1" x14ac:dyDescent="0.25">
      <c r="C85" s="39"/>
      <c r="D85" s="39"/>
      <c r="E85" s="33"/>
      <c r="F85" s="43"/>
      <c r="H85" s="33"/>
    </row>
    <row r="86" spans="1:9" s="17" customFormat="1" ht="16.5" customHeight="1" x14ac:dyDescent="0.25">
      <c r="C86" s="39"/>
      <c r="D86" s="39"/>
      <c r="E86" s="33"/>
      <c r="F86" s="44"/>
      <c r="H86" s="33"/>
    </row>
    <row r="87" spans="1:9" s="17" customFormat="1" ht="27" customHeight="1" x14ac:dyDescent="0.25">
      <c r="C87" s="21"/>
      <c r="D87" s="21"/>
      <c r="E87" s="22"/>
      <c r="F87" s="23"/>
      <c r="G87" s="9"/>
      <c r="H87" s="22"/>
      <c r="I87" s="9"/>
    </row>
    <row r="88" spans="1:9" s="17" customFormat="1" ht="23.25" customHeight="1" x14ac:dyDescent="0.25">
      <c r="C88" s="21"/>
      <c r="D88" s="21"/>
      <c r="E88" s="22"/>
      <c r="F88" s="23"/>
      <c r="G88" s="9"/>
      <c r="H88" s="22"/>
      <c r="I88" s="9"/>
    </row>
    <row r="89" spans="1:9" s="17" customFormat="1" ht="22.5" customHeight="1" x14ac:dyDescent="0.25">
      <c r="C89" s="21"/>
      <c r="D89" s="21"/>
      <c r="E89" s="22"/>
      <c r="F89" s="45"/>
      <c r="G89" s="9"/>
      <c r="H89" s="22"/>
      <c r="I89" s="9"/>
    </row>
    <row r="90" spans="1:9" s="17" customFormat="1" ht="21" customHeight="1" x14ac:dyDescent="0.25">
      <c r="C90" s="21"/>
      <c r="D90" s="21"/>
      <c r="E90" s="22"/>
      <c r="F90" s="23"/>
      <c r="G90" s="9"/>
      <c r="H90" s="22"/>
      <c r="I90" s="9"/>
    </row>
    <row r="91" spans="1:9" s="17" customFormat="1" ht="23.25" customHeight="1" x14ac:dyDescent="0.25">
      <c r="C91" s="21"/>
      <c r="D91" s="21"/>
      <c r="E91" s="22"/>
      <c r="F91" s="23"/>
      <c r="G91" s="9"/>
      <c r="H91" s="22"/>
      <c r="I91" s="9"/>
    </row>
    <row r="92" spans="1:9" s="17" customFormat="1" ht="20.25" customHeight="1" x14ac:dyDescent="0.25">
      <c r="C92" s="21"/>
      <c r="D92" s="21"/>
      <c r="E92" s="22"/>
      <c r="F92" s="23"/>
      <c r="G92" s="9"/>
      <c r="H92" s="22"/>
      <c r="I92" s="9"/>
    </row>
    <row r="93" spans="1:9" s="17" customFormat="1" ht="18" customHeight="1" x14ac:dyDescent="0.25">
      <c r="C93" s="21"/>
      <c r="D93" s="21"/>
      <c r="E93" s="22"/>
      <c r="F93" s="23"/>
      <c r="G93" s="9"/>
      <c r="H93" s="22"/>
      <c r="I93" s="9"/>
    </row>
    <row r="94" spans="1:9" s="17" customFormat="1" ht="21.75" customHeight="1" x14ac:dyDescent="0.25">
      <c r="C94" s="21"/>
      <c r="D94" s="21"/>
      <c r="E94" s="22"/>
      <c r="F94" s="23"/>
      <c r="G94" s="9"/>
      <c r="H94" s="22"/>
      <c r="I94" s="9"/>
    </row>
    <row r="95" spans="1:9" s="17" customFormat="1" ht="24" customHeight="1" x14ac:dyDescent="0.25">
      <c r="C95" s="21"/>
      <c r="D95" s="21"/>
      <c r="E95" s="22"/>
      <c r="F95" s="23"/>
      <c r="G95" s="9"/>
      <c r="H95" s="22"/>
      <c r="I95" s="9"/>
    </row>
    <row r="96" spans="1:9" s="17" customFormat="1" ht="19.5" customHeight="1" x14ac:dyDescent="0.25">
      <c r="C96" s="21"/>
      <c r="D96" s="21"/>
      <c r="E96" s="22"/>
      <c r="F96" s="23"/>
      <c r="G96" s="9"/>
      <c r="H96" s="22"/>
      <c r="I96" s="9"/>
    </row>
    <row r="97" spans="3:9" s="17" customFormat="1" ht="21.75" customHeight="1" x14ac:dyDescent="0.25">
      <c r="C97" s="34"/>
      <c r="D97" s="34"/>
      <c r="E97" s="36"/>
      <c r="F97" s="40"/>
      <c r="G97" s="35"/>
      <c r="H97" s="36"/>
      <c r="I97" s="35"/>
    </row>
    <row r="98" spans="3:9" s="17" customFormat="1" ht="27" customHeight="1" x14ac:dyDescent="0.25">
      <c r="C98" s="34"/>
      <c r="D98" s="34"/>
      <c r="E98" s="36"/>
      <c r="F98" s="40"/>
      <c r="G98" s="35"/>
      <c r="H98" s="36"/>
      <c r="I98" s="35"/>
    </row>
    <row r="99" spans="3:9" s="17" customFormat="1" ht="21" customHeight="1" x14ac:dyDescent="0.25">
      <c r="C99" s="34"/>
      <c r="D99" s="34"/>
      <c r="E99" s="36"/>
      <c r="F99" s="38"/>
      <c r="G99" s="35"/>
      <c r="H99" s="36"/>
      <c r="I99" s="35"/>
    </row>
    <row r="100" spans="3:9" s="17" customFormat="1" ht="21.75" customHeight="1" x14ac:dyDescent="0.25">
      <c r="C100" s="34"/>
      <c r="D100" s="34"/>
      <c r="E100" s="36"/>
      <c r="F100" s="23"/>
      <c r="G100" s="35"/>
      <c r="H100" s="36"/>
      <c r="I100" s="35"/>
    </row>
    <row r="101" spans="3:9" s="17" customFormat="1" ht="22.5" customHeight="1" x14ac:dyDescent="0.25">
      <c r="C101" s="34"/>
      <c r="D101" s="34"/>
      <c r="E101" s="36"/>
      <c r="F101" s="23"/>
      <c r="G101" s="35"/>
      <c r="H101" s="36"/>
      <c r="I101" s="35"/>
    </row>
    <row r="102" spans="3:9" s="17" customFormat="1" ht="27" customHeight="1" x14ac:dyDescent="0.25">
      <c r="C102" s="34"/>
      <c r="D102" s="34"/>
      <c r="E102" s="36"/>
      <c r="F102" s="40"/>
      <c r="G102" s="35"/>
      <c r="H102" s="36"/>
      <c r="I102" s="35"/>
    </row>
    <row r="103" spans="3:9" s="17" customFormat="1" ht="27" customHeight="1" x14ac:dyDescent="0.25">
      <c r="C103" s="34"/>
      <c r="D103" s="34"/>
      <c r="E103" s="36"/>
      <c r="F103" s="40"/>
      <c r="G103" s="35"/>
      <c r="H103" s="36"/>
      <c r="I103" s="35"/>
    </row>
    <row r="104" spans="3:9" s="17" customFormat="1" ht="27" customHeight="1" x14ac:dyDescent="0.25">
      <c r="C104" s="46"/>
      <c r="D104" s="46"/>
      <c r="E104" s="36"/>
      <c r="F104" s="40"/>
      <c r="G104" s="35"/>
      <c r="H104" s="36"/>
      <c r="I104" s="35"/>
    </row>
    <row r="105" spans="3:9" s="17" customFormat="1" ht="27" customHeight="1" x14ac:dyDescent="0.25">
      <c r="C105" s="34"/>
      <c r="D105" s="34"/>
      <c r="E105" s="36"/>
      <c r="F105" s="47"/>
      <c r="G105" s="40"/>
      <c r="H105" s="36"/>
      <c r="I105" s="35"/>
    </row>
    <row r="106" spans="3:9" s="17" customFormat="1" ht="27" customHeight="1" x14ac:dyDescent="0.25">
      <c r="C106" s="34"/>
      <c r="D106" s="34"/>
      <c r="E106" s="48"/>
      <c r="F106" s="47"/>
      <c r="G106" s="35"/>
      <c r="H106" s="48"/>
      <c r="I106" s="47"/>
    </row>
    <row r="107" spans="3:9" s="17" customFormat="1" ht="27" customHeight="1" x14ac:dyDescent="0.25">
      <c r="C107" s="46"/>
      <c r="D107" s="46"/>
      <c r="E107" s="48"/>
      <c r="F107" s="47"/>
      <c r="G107" s="35"/>
      <c r="H107" s="48"/>
      <c r="I107" s="47"/>
    </row>
    <row r="108" spans="3:9" s="17" customFormat="1" ht="27" customHeight="1" x14ac:dyDescent="0.25">
      <c r="C108" s="34"/>
      <c r="D108" s="34"/>
      <c r="E108" s="36"/>
      <c r="F108" s="47"/>
      <c r="G108" s="35"/>
      <c r="H108" s="36"/>
      <c r="I108" s="35"/>
    </row>
    <row r="109" spans="3:9" s="17" customFormat="1" ht="27" customHeight="1" x14ac:dyDescent="0.25">
      <c r="C109" s="34"/>
      <c r="D109" s="34"/>
      <c r="E109" s="36"/>
      <c r="F109" s="40"/>
      <c r="G109" s="35"/>
      <c r="H109" s="36"/>
      <c r="I109" s="35"/>
    </row>
    <row r="110" spans="3:9" s="17" customFormat="1" ht="27" customHeight="1" x14ac:dyDescent="0.25">
      <c r="C110" s="34"/>
      <c r="D110" s="34"/>
      <c r="E110" s="36"/>
      <c r="F110" s="40"/>
      <c r="G110" s="35"/>
      <c r="H110" s="36"/>
      <c r="I110" s="35"/>
    </row>
    <row r="111" spans="3:9" s="17" customFormat="1" ht="27" customHeight="1" x14ac:dyDescent="0.25">
      <c r="C111" s="34"/>
      <c r="D111" s="34"/>
      <c r="E111" s="36"/>
      <c r="F111" s="40"/>
      <c r="G111" s="35"/>
      <c r="H111" s="36"/>
      <c r="I111" s="35"/>
    </row>
    <row r="112" spans="3:9" s="17" customFormat="1" ht="27" customHeight="1" x14ac:dyDescent="0.25">
      <c r="C112" s="34"/>
      <c r="D112" s="34"/>
      <c r="E112" s="36"/>
      <c r="F112" s="40"/>
      <c r="G112" s="35"/>
      <c r="H112" s="36"/>
      <c r="I112" s="35"/>
    </row>
    <row r="113" spans="3:9" s="17" customFormat="1" ht="27" customHeight="1" x14ac:dyDescent="0.25">
      <c r="C113" s="34"/>
      <c r="D113" s="34"/>
      <c r="E113" s="36"/>
      <c r="F113" s="40"/>
      <c r="G113" s="35"/>
      <c r="H113" s="36"/>
      <c r="I113" s="35"/>
    </row>
    <row r="114" spans="3:9" s="17" customFormat="1" ht="27" customHeight="1" x14ac:dyDescent="0.25">
      <c r="C114" s="32"/>
      <c r="D114" s="32"/>
      <c r="E114" s="36"/>
      <c r="F114" s="40"/>
      <c r="G114" s="35"/>
      <c r="H114" s="36"/>
      <c r="I114" s="35"/>
    </row>
    <row r="115" spans="3:9" s="17" customFormat="1" ht="27" customHeight="1" x14ac:dyDescent="0.25">
      <c r="C115" s="32"/>
      <c r="D115" s="32"/>
      <c r="E115" s="33"/>
      <c r="F115" s="18"/>
      <c r="H115" s="33"/>
    </row>
    <row r="116" spans="3:9" s="17" customFormat="1" ht="27" customHeight="1" x14ac:dyDescent="0.25">
      <c r="C116" s="32"/>
      <c r="D116" s="32"/>
      <c r="E116" s="33"/>
      <c r="F116" s="18"/>
      <c r="H116" s="33"/>
    </row>
    <row r="117" spans="3:9" s="17" customFormat="1" ht="27" customHeight="1" x14ac:dyDescent="0.25">
      <c r="C117" s="32"/>
      <c r="D117" s="32"/>
      <c r="E117" s="33"/>
      <c r="F117" s="18"/>
      <c r="H117" s="33"/>
    </row>
    <row r="118" spans="3:9" s="17" customFormat="1" ht="27" customHeight="1" x14ac:dyDescent="0.25">
      <c r="C118" s="32"/>
      <c r="D118" s="32"/>
      <c r="E118" s="33"/>
      <c r="F118" s="18"/>
      <c r="H118" s="33"/>
    </row>
    <row r="119" spans="3:9" s="17" customFormat="1" ht="27" customHeight="1" x14ac:dyDescent="0.25">
      <c r="C119" s="32"/>
      <c r="D119" s="32"/>
      <c r="E119" s="33"/>
      <c r="F119" s="18"/>
      <c r="H119" s="33"/>
    </row>
    <row r="120" spans="3:9" s="17" customFormat="1" ht="27" customHeight="1" x14ac:dyDescent="0.25">
      <c r="C120" s="32"/>
      <c r="D120" s="32"/>
      <c r="E120" s="33"/>
      <c r="F120" s="18"/>
      <c r="H120" s="33"/>
    </row>
    <row r="121" spans="3:9" s="17" customFormat="1" ht="27" customHeight="1" x14ac:dyDescent="0.25">
      <c r="C121" s="32"/>
      <c r="D121" s="32"/>
      <c r="E121" s="33"/>
      <c r="F121" s="18"/>
      <c r="H121" s="33"/>
    </row>
    <row r="122" spans="3:9" s="17" customFormat="1" ht="27" customHeight="1" x14ac:dyDescent="0.25">
      <c r="C122" s="32"/>
      <c r="D122" s="32"/>
      <c r="E122" s="33"/>
      <c r="F122" s="18"/>
      <c r="H122" s="33"/>
    </row>
    <row r="123" spans="3:9" s="17" customFormat="1" ht="27" customHeight="1" x14ac:dyDescent="0.25">
      <c r="C123" s="32"/>
      <c r="D123" s="32"/>
      <c r="E123" s="33"/>
      <c r="F123" s="18"/>
      <c r="H123" s="33"/>
    </row>
    <row r="124" spans="3:9" s="17" customFormat="1" ht="27" customHeight="1" x14ac:dyDescent="0.25">
      <c r="C124" s="32"/>
      <c r="D124" s="32"/>
      <c r="E124" s="33"/>
      <c r="F124" s="18"/>
      <c r="H124" s="33"/>
    </row>
    <row r="125" spans="3:9" s="17" customFormat="1" ht="27" customHeight="1" x14ac:dyDescent="0.25">
      <c r="C125" s="32"/>
      <c r="D125" s="32"/>
      <c r="E125" s="33"/>
      <c r="F125" s="18"/>
      <c r="H125" s="33"/>
    </row>
    <row r="126" spans="3:9" s="17" customFormat="1" ht="27" customHeight="1" x14ac:dyDescent="0.25">
      <c r="C126" s="32"/>
      <c r="D126" s="32"/>
      <c r="E126" s="33"/>
      <c r="F126" s="18"/>
      <c r="H126" s="33"/>
    </row>
    <row r="127" spans="3:9" s="17" customFormat="1" ht="27" customHeight="1" x14ac:dyDescent="0.25">
      <c r="C127" s="32"/>
      <c r="D127" s="32"/>
      <c r="E127" s="33"/>
      <c r="F127" s="18"/>
      <c r="H127" s="33"/>
    </row>
    <row r="128" spans="3:9" s="17" customFormat="1" ht="27" customHeight="1" x14ac:dyDescent="0.25">
      <c r="C128" s="32"/>
      <c r="D128" s="32"/>
      <c r="E128" s="33"/>
      <c r="F128" s="18"/>
      <c r="H128" s="33"/>
    </row>
    <row r="129" spans="3:8" s="17" customFormat="1" ht="27" customHeight="1" x14ac:dyDescent="0.25">
      <c r="C129" s="32"/>
      <c r="D129" s="32"/>
      <c r="E129" s="33"/>
      <c r="F129" s="18"/>
      <c r="H129" s="33"/>
    </row>
    <row r="130" spans="3:8" s="17" customFormat="1" ht="27" customHeight="1" x14ac:dyDescent="0.25">
      <c r="C130" s="32"/>
      <c r="D130" s="32"/>
      <c r="E130" s="33"/>
      <c r="F130" s="18"/>
      <c r="H130" s="33"/>
    </row>
    <row r="131" spans="3:8" s="17" customFormat="1" ht="27" customHeight="1" x14ac:dyDescent="0.25">
      <c r="C131" s="32"/>
      <c r="D131" s="32"/>
      <c r="E131" s="33"/>
      <c r="F131" s="18"/>
      <c r="H131" s="33"/>
    </row>
    <row r="132" spans="3:8" s="17" customFormat="1" ht="27" customHeight="1" x14ac:dyDescent="0.25">
      <c r="C132" s="32"/>
      <c r="D132" s="32"/>
      <c r="E132" s="33"/>
      <c r="F132" s="18"/>
      <c r="H132" s="33"/>
    </row>
    <row r="133" spans="3:8" s="17" customFormat="1" ht="27" customHeight="1" x14ac:dyDescent="0.25">
      <c r="C133" s="32"/>
      <c r="D133" s="32"/>
      <c r="E133" s="33"/>
      <c r="F133" s="18"/>
      <c r="H133" s="33"/>
    </row>
    <row r="134" spans="3:8" s="17" customFormat="1" ht="27" customHeight="1" x14ac:dyDescent="0.25">
      <c r="C134" s="32"/>
      <c r="D134" s="32"/>
      <c r="E134" s="33"/>
      <c r="F134" s="18"/>
      <c r="H134" s="33"/>
    </row>
    <row r="135" spans="3:8" s="17" customFormat="1" ht="27" customHeight="1" x14ac:dyDescent="0.25">
      <c r="C135" s="32"/>
      <c r="D135" s="32"/>
      <c r="E135" s="33"/>
      <c r="F135" s="18"/>
      <c r="H135" s="33"/>
    </row>
    <row r="136" spans="3:8" s="17" customFormat="1" ht="27" customHeight="1" x14ac:dyDescent="0.25">
      <c r="C136" s="32"/>
      <c r="D136" s="32"/>
      <c r="E136" s="33"/>
      <c r="F136" s="18"/>
      <c r="H136" s="33"/>
    </row>
    <row r="137" spans="3:8" s="17" customFormat="1" ht="27" customHeight="1" x14ac:dyDescent="0.25">
      <c r="C137" s="32"/>
      <c r="D137" s="32"/>
      <c r="E137" s="33"/>
      <c r="F137" s="18"/>
      <c r="H137" s="33"/>
    </row>
    <row r="138" spans="3:8" s="17" customFormat="1" ht="27" customHeight="1" x14ac:dyDescent="0.25">
      <c r="C138" s="32"/>
      <c r="D138" s="32"/>
      <c r="E138" s="33"/>
      <c r="F138" s="18"/>
      <c r="H138" s="33"/>
    </row>
    <row r="139" spans="3:8" s="17" customFormat="1" ht="27" customHeight="1" x14ac:dyDescent="0.25">
      <c r="C139" s="32"/>
      <c r="D139" s="32"/>
      <c r="E139" s="33"/>
      <c r="F139" s="18"/>
      <c r="H139" s="33"/>
    </row>
    <row r="140" spans="3:8" ht="27" customHeight="1" x14ac:dyDescent="0.25">
      <c r="C140" s="49"/>
      <c r="D140" s="49"/>
      <c r="E140" s="50"/>
      <c r="F140" s="51"/>
      <c r="H140" s="50"/>
    </row>
    <row r="141" spans="3:8" ht="27" customHeight="1" x14ac:dyDescent="0.25">
      <c r="C141" s="49"/>
      <c r="D141" s="49"/>
      <c r="E141" s="50"/>
      <c r="F141" s="51"/>
      <c r="H141" s="50"/>
    </row>
    <row r="142" spans="3:8" ht="27" customHeight="1" x14ac:dyDescent="0.25">
      <c r="C142" s="49"/>
      <c r="D142" s="49"/>
      <c r="E142" s="50"/>
      <c r="F142" s="51"/>
      <c r="H142" s="50"/>
    </row>
    <row r="143" spans="3:8" ht="27" customHeight="1" x14ac:dyDescent="0.25">
      <c r="C143" s="49"/>
      <c r="D143" s="49"/>
      <c r="E143" s="50"/>
      <c r="F143" s="51"/>
      <c r="H143" s="50"/>
    </row>
    <row r="144" spans="3:8" ht="27" customHeight="1" x14ac:dyDescent="0.25">
      <c r="C144" s="49"/>
      <c r="D144" s="49"/>
      <c r="E144" s="50"/>
      <c r="F144" s="51"/>
      <c r="H144" s="50"/>
    </row>
    <row r="145" spans="3:8" ht="27" customHeight="1" x14ac:dyDescent="0.25">
      <c r="C145" s="49"/>
      <c r="D145" s="49"/>
      <c r="E145" s="50"/>
      <c r="F145" s="51"/>
      <c r="H145" s="50"/>
    </row>
    <row r="146" spans="3:8" ht="27" customHeight="1" x14ac:dyDescent="0.25">
      <c r="C146" s="49"/>
      <c r="D146" s="49"/>
      <c r="E146" s="50"/>
      <c r="F146" s="51"/>
      <c r="H146" s="50"/>
    </row>
    <row r="147" spans="3:8" ht="27" customHeight="1" x14ac:dyDescent="0.25">
      <c r="C147" s="49"/>
      <c r="D147" s="49"/>
      <c r="E147" s="50"/>
      <c r="F147" s="51"/>
      <c r="H147" s="50"/>
    </row>
    <row r="148" spans="3:8" ht="27" customHeight="1" x14ac:dyDescent="0.25">
      <c r="C148" s="49"/>
      <c r="D148" s="49"/>
      <c r="E148" s="50"/>
      <c r="F148" s="51"/>
      <c r="H148" s="50"/>
    </row>
    <row r="149" spans="3:8" ht="27" customHeight="1" x14ac:dyDescent="0.25">
      <c r="C149" s="49"/>
      <c r="D149" s="49"/>
      <c r="E149" s="50"/>
      <c r="F149" s="51"/>
      <c r="H149" s="50"/>
    </row>
    <row r="150" spans="3:8" ht="27" customHeight="1" x14ac:dyDescent="0.25">
      <c r="C150" s="49"/>
      <c r="D150" s="49"/>
      <c r="E150" s="50"/>
      <c r="F150" s="51"/>
      <c r="H150" s="50"/>
    </row>
    <row r="151" spans="3:8" ht="27" customHeight="1" x14ac:dyDescent="0.25">
      <c r="C151" s="49"/>
      <c r="D151" s="49"/>
      <c r="E151" s="50"/>
      <c r="F151" s="51"/>
      <c r="H151" s="50"/>
    </row>
    <row r="152" spans="3:8" ht="27" customHeight="1" x14ac:dyDescent="0.25">
      <c r="C152" s="49"/>
      <c r="D152" s="49"/>
      <c r="E152" s="50"/>
      <c r="F152" s="51"/>
      <c r="H152" s="50"/>
    </row>
    <row r="153" spans="3:8" ht="27" customHeight="1" x14ac:dyDescent="0.25">
      <c r="C153" s="49"/>
      <c r="D153" s="49"/>
      <c r="E153" s="50"/>
      <c r="F153" s="51"/>
      <c r="H153" s="50"/>
    </row>
    <row r="154" spans="3:8" ht="27" customHeight="1" x14ac:dyDescent="0.25">
      <c r="C154" s="49"/>
      <c r="D154" s="49"/>
      <c r="E154" s="50"/>
      <c r="F154" s="51"/>
      <c r="H154" s="50"/>
    </row>
    <row r="155" spans="3:8" ht="27" customHeight="1" x14ac:dyDescent="0.25">
      <c r="C155" s="49"/>
      <c r="D155" s="49"/>
      <c r="E155" s="50"/>
      <c r="F155" s="51"/>
      <c r="H155" s="50"/>
    </row>
    <row r="156" spans="3:8" ht="27" customHeight="1" x14ac:dyDescent="0.25">
      <c r="C156" s="49"/>
      <c r="D156" s="49"/>
      <c r="E156" s="50"/>
      <c r="F156" s="51"/>
      <c r="H156" s="50"/>
    </row>
    <row r="157" spans="3:8" ht="27" customHeight="1" x14ac:dyDescent="0.25">
      <c r="C157" s="49"/>
      <c r="D157" s="49"/>
      <c r="E157" s="50"/>
      <c r="F157" s="51"/>
      <c r="H157" s="50"/>
    </row>
    <row r="158" spans="3:8" ht="27" customHeight="1" x14ac:dyDescent="0.25">
      <c r="C158" s="49"/>
      <c r="D158" s="49"/>
      <c r="E158" s="50"/>
      <c r="F158" s="51"/>
      <c r="H158" s="50"/>
    </row>
    <row r="159" spans="3:8" ht="27" customHeight="1" x14ac:dyDescent="0.25">
      <c r="C159" s="49"/>
      <c r="D159" s="49"/>
      <c r="E159" s="50"/>
      <c r="F159" s="51"/>
      <c r="H159" s="50"/>
    </row>
    <row r="160" spans="3:8" ht="27" customHeight="1" x14ac:dyDescent="0.25">
      <c r="C160" s="49"/>
      <c r="D160" s="49"/>
      <c r="E160" s="50"/>
      <c r="F160" s="51"/>
      <c r="H160" s="50"/>
    </row>
    <row r="161" spans="3:8" ht="27" customHeight="1" x14ac:dyDescent="0.25">
      <c r="C161" s="49"/>
      <c r="D161" s="49"/>
      <c r="E161" s="50"/>
      <c r="F161" s="51"/>
      <c r="H161" s="50"/>
    </row>
    <row r="162" spans="3:8" ht="27" customHeight="1" x14ac:dyDescent="0.25">
      <c r="C162" s="49"/>
      <c r="D162" s="49"/>
      <c r="E162" s="50"/>
      <c r="F162" s="51"/>
      <c r="H162" s="50"/>
    </row>
    <row r="163" spans="3:8" ht="27" customHeight="1" x14ac:dyDescent="0.25">
      <c r="C163" s="49"/>
      <c r="D163" s="49"/>
      <c r="E163" s="50"/>
      <c r="F163" s="51"/>
      <c r="H163" s="50"/>
    </row>
    <row r="164" spans="3:8" ht="27" customHeight="1" x14ac:dyDescent="0.25">
      <c r="C164" s="49"/>
      <c r="D164" s="49"/>
      <c r="E164" s="50"/>
      <c r="F164" s="51"/>
      <c r="H164" s="50"/>
    </row>
    <row r="165" spans="3:8" ht="27" customHeight="1" x14ac:dyDescent="0.25">
      <c r="C165" s="49"/>
      <c r="D165" s="49"/>
      <c r="E165" s="50"/>
      <c r="F165" s="51"/>
      <c r="H165" s="50"/>
    </row>
    <row r="166" spans="3:8" ht="27" customHeight="1" x14ac:dyDescent="0.25">
      <c r="C166" s="49"/>
      <c r="D166" s="49"/>
      <c r="E166" s="50"/>
      <c r="F166" s="51"/>
      <c r="H166" s="50"/>
    </row>
    <row r="167" spans="3:8" ht="27" customHeight="1" x14ac:dyDescent="0.25">
      <c r="C167" s="49"/>
      <c r="D167" s="49"/>
      <c r="E167" s="50"/>
      <c r="F167" s="51"/>
      <c r="H167" s="50"/>
    </row>
    <row r="168" spans="3:8" ht="27" customHeight="1" x14ac:dyDescent="0.25">
      <c r="C168" s="49"/>
      <c r="D168" s="49"/>
      <c r="E168" s="50"/>
      <c r="F168" s="51"/>
      <c r="H168" s="50"/>
    </row>
    <row r="169" spans="3:8" ht="27" customHeight="1" x14ac:dyDescent="0.25">
      <c r="C169" s="49"/>
      <c r="D169" s="49"/>
      <c r="E169" s="50"/>
      <c r="F169" s="51"/>
      <c r="H169" s="50"/>
    </row>
    <row r="170" spans="3:8" ht="27" customHeight="1" x14ac:dyDescent="0.25">
      <c r="C170" s="49"/>
      <c r="D170" s="49"/>
      <c r="E170" s="50"/>
      <c r="F170" s="51"/>
      <c r="H170" s="50"/>
    </row>
    <row r="171" spans="3:8" ht="27" customHeight="1" x14ac:dyDescent="0.25">
      <c r="C171" s="49"/>
      <c r="D171" s="49"/>
      <c r="E171" s="50"/>
      <c r="F171" s="51"/>
      <c r="H171" s="50"/>
    </row>
    <row r="172" spans="3:8" ht="27" customHeight="1" x14ac:dyDescent="0.25">
      <c r="C172" s="49"/>
      <c r="D172" s="49"/>
      <c r="E172" s="50"/>
      <c r="F172" s="51"/>
      <c r="H172" s="50"/>
    </row>
    <row r="173" spans="3:8" ht="27" customHeight="1" x14ac:dyDescent="0.25">
      <c r="C173" s="49"/>
      <c r="D173" s="49"/>
      <c r="E173" s="50"/>
      <c r="F173" s="51"/>
      <c r="H173" s="50"/>
    </row>
    <row r="174" spans="3:8" ht="27" customHeight="1" x14ac:dyDescent="0.25">
      <c r="C174" s="49"/>
      <c r="D174" s="49"/>
      <c r="E174" s="50"/>
      <c r="F174" s="51"/>
      <c r="H174" s="50"/>
    </row>
    <row r="175" spans="3:8" ht="27" customHeight="1" x14ac:dyDescent="0.25">
      <c r="C175" s="49"/>
      <c r="D175" s="49"/>
      <c r="E175" s="50"/>
      <c r="F175" s="51"/>
      <c r="H175" s="50"/>
    </row>
    <row r="176" spans="3:8" ht="27" customHeight="1" x14ac:dyDescent="0.25">
      <c r="C176" s="49"/>
      <c r="D176" s="49"/>
      <c r="E176" s="50"/>
      <c r="F176" s="51"/>
      <c r="H176" s="50"/>
    </row>
    <row r="177" spans="3:8" ht="27" customHeight="1" x14ac:dyDescent="0.25">
      <c r="C177" s="49"/>
      <c r="D177" s="49"/>
      <c r="E177" s="50"/>
      <c r="F177" s="51"/>
      <c r="H177" s="50"/>
    </row>
    <row r="178" spans="3:8" ht="27" customHeight="1" x14ac:dyDescent="0.25">
      <c r="C178" s="49"/>
      <c r="D178" s="49"/>
      <c r="E178" s="50"/>
      <c r="F178" s="51"/>
      <c r="H178" s="50"/>
    </row>
    <row r="179" spans="3:8" ht="27" customHeight="1" x14ac:dyDescent="0.25">
      <c r="C179" s="49"/>
      <c r="D179" s="49"/>
      <c r="E179" s="50"/>
      <c r="F179" s="51"/>
      <c r="H179" s="50"/>
    </row>
    <row r="180" spans="3:8" ht="27" customHeight="1" x14ac:dyDescent="0.25">
      <c r="C180" s="49"/>
      <c r="D180" s="49"/>
      <c r="E180" s="50"/>
      <c r="F180" s="51"/>
      <c r="H180" s="50"/>
    </row>
    <row r="181" spans="3:8" ht="27" customHeight="1" x14ac:dyDescent="0.25">
      <c r="C181" s="49"/>
      <c r="D181" s="49"/>
      <c r="E181" s="50"/>
      <c r="F181" s="51"/>
      <c r="H181" s="50"/>
    </row>
    <row r="182" spans="3:8" ht="27" customHeight="1" x14ac:dyDescent="0.25">
      <c r="C182" s="49"/>
      <c r="D182" s="49"/>
      <c r="E182" s="50"/>
      <c r="F182" s="51"/>
      <c r="H182" s="50"/>
    </row>
    <row r="183" spans="3:8" ht="27" customHeight="1" x14ac:dyDescent="0.25">
      <c r="C183" s="49"/>
      <c r="D183" s="49"/>
      <c r="E183" s="50"/>
      <c r="F183" s="51"/>
      <c r="H183" s="50"/>
    </row>
    <row r="184" spans="3:8" ht="27" customHeight="1" x14ac:dyDescent="0.25">
      <c r="C184" s="49"/>
      <c r="D184" s="49"/>
      <c r="E184" s="50"/>
      <c r="F184" s="51"/>
      <c r="H184" s="50"/>
    </row>
    <row r="185" spans="3:8" ht="27" customHeight="1" x14ac:dyDescent="0.25">
      <c r="C185" s="49"/>
      <c r="D185" s="49"/>
      <c r="E185" s="50"/>
      <c r="F185" s="51"/>
      <c r="H185" s="50"/>
    </row>
    <row r="186" spans="3:8" ht="27" customHeight="1" x14ac:dyDescent="0.25">
      <c r="C186" s="49"/>
      <c r="D186" s="49"/>
      <c r="E186" s="50"/>
      <c r="F186" s="51"/>
      <c r="H186" s="50"/>
    </row>
    <row r="187" spans="3:8" ht="27" customHeight="1" x14ac:dyDescent="0.25">
      <c r="C187" s="49"/>
      <c r="D187" s="49"/>
      <c r="E187" s="50"/>
      <c r="F187" s="51"/>
      <c r="H187" s="50"/>
    </row>
    <row r="188" spans="3:8" ht="27" customHeight="1" x14ac:dyDescent="0.25">
      <c r="C188" s="49"/>
      <c r="D188" s="49"/>
      <c r="E188" s="50"/>
      <c r="F188" s="51"/>
      <c r="H188" s="50"/>
    </row>
    <row r="189" spans="3:8" ht="27" customHeight="1" x14ac:dyDescent="0.25">
      <c r="C189" s="49"/>
      <c r="D189" s="49"/>
      <c r="E189" s="50"/>
      <c r="F189" s="51"/>
      <c r="H189" s="50"/>
    </row>
    <row r="190" spans="3:8" ht="27" customHeight="1" x14ac:dyDescent="0.25">
      <c r="C190" s="49"/>
      <c r="D190" s="49"/>
      <c r="E190" s="50"/>
      <c r="F190" s="51"/>
      <c r="H190" s="50"/>
    </row>
    <row r="191" spans="3:8" ht="27" customHeight="1" x14ac:dyDescent="0.25">
      <c r="C191" s="49"/>
      <c r="D191" s="49"/>
      <c r="E191" s="50"/>
      <c r="F191" s="51"/>
      <c r="H191" s="50"/>
    </row>
    <row r="192" spans="3:8" ht="27" customHeight="1" x14ac:dyDescent="0.25">
      <c r="C192" s="49"/>
      <c r="D192" s="49"/>
      <c r="E192" s="50"/>
      <c r="F192" s="51"/>
      <c r="H192" s="50"/>
    </row>
    <row r="193" spans="3:8" ht="27" customHeight="1" x14ac:dyDescent="0.25">
      <c r="C193" s="49"/>
      <c r="D193" s="49"/>
      <c r="E193" s="50"/>
      <c r="F193" s="51"/>
      <c r="H193" s="50"/>
    </row>
    <row r="194" spans="3:8" ht="27" customHeight="1" x14ac:dyDescent="0.25">
      <c r="C194" s="49"/>
      <c r="D194" s="49"/>
      <c r="E194" s="50"/>
      <c r="F194" s="51"/>
      <c r="H194" s="50"/>
    </row>
    <row r="195" spans="3:8" ht="27" customHeight="1" x14ac:dyDescent="0.25">
      <c r="C195" s="49"/>
      <c r="D195" s="49"/>
      <c r="E195" s="50"/>
      <c r="F195" s="51"/>
      <c r="H195" s="50"/>
    </row>
    <row r="196" spans="3:8" ht="27" customHeight="1" x14ac:dyDescent="0.25">
      <c r="C196" s="49"/>
      <c r="D196" s="49"/>
      <c r="E196" s="50"/>
      <c r="F196" s="51"/>
      <c r="H196" s="50"/>
    </row>
    <row r="197" spans="3:8" ht="27" customHeight="1" x14ac:dyDescent="0.25">
      <c r="C197" s="49"/>
      <c r="D197" s="49"/>
      <c r="E197" s="50"/>
      <c r="F197" s="51"/>
      <c r="H197" s="50"/>
    </row>
    <row r="198" spans="3:8" ht="27" customHeight="1" x14ac:dyDescent="0.25">
      <c r="C198" s="49"/>
      <c r="D198" s="49"/>
      <c r="E198" s="50"/>
      <c r="F198" s="51"/>
      <c r="H198" s="50"/>
    </row>
    <row r="199" spans="3:8" ht="27" customHeight="1" x14ac:dyDescent="0.25">
      <c r="C199" s="49"/>
      <c r="D199" s="49"/>
      <c r="E199" s="50"/>
      <c r="F199" s="51"/>
      <c r="H199" s="50"/>
    </row>
    <row r="200" spans="3:8" ht="27" customHeight="1" x14ac:dyDescent="0.25">
      <c r="C200" s="49"/>
      <c r="D200" s="49"/>
      <c r="E200" s="50"/>
      <c r="F200" s="51"/>
      <c r="H200" s="50"/>
    </row>
    <row r="201" spans="3:8" ht="27" customHeight="1" x14ac:dyDescent="0.25">
      <c r="C201" s="49"/>
      <c r="D201" s="49"/>
      <c r="E201" s="50"/>
      <c r="F201" s="51"/>
      <c r="H201" s="50"/>
    </row>
    <row r="202" spans="3:8" ht="27" customHeight="1" x14ac:dyDescent="0.25">
      <c r="C202" s="49"/>
      <c r="D202" s="49"/>
      <c r="E202" s="50"/>
      <c r="F202" s="51"/>
      <c r="H202" s="50"/>
    </row>
    <row r="203" spans="3:8" ht="27" customHeight="1" x14ac:dyDescent="0.25">
      <c r="C203" s="49"/>
      <c r="D203" s="49"/>
      <c r="E203" s="50"/>
      <c r="F203" s="51"/>
      <c r="H203" s="50"/>
    </row>
    <row r="204" spans="3:8" ht="27" customHeight="1" x14ac:dyDescent="0.25">
      <c r="C204" s="49"/>
      <c r="D204" s="49"/>
      <c r="E204" s="50"/>
      <c r="F204" s="51"/>
      <c r="H204" s="50"/>
    </row>
    <row r="205" spans="3:8" ht="27" customHeight="1" x14ac:dyDescent="0.25">
      <c r="C205" s="49"/>
      <c r="D205" s="49"/>
      <c r="E205" s="50"/>
      <c r="F205" s="51"/>
      <c r="H205" s="50"/>
    </row>
    <row r="206" spans="3:8" ht="27" customHeight="1" x14ac:dyDescent="0.25">
      <c r="C206" s="49"/>
      <c r="D206" s="49"/>
      <c r="E206" s="50"/>
      <c r="F206" s="51"/>
      <c r="H206" s="50"/>
    </row>
    <row r="207" spans="3:8" ht="27" customHeight="1" x14ac:dyDescent="0.25">
      <c r="C207" s="49"/>
      <c r="D207" s="49"/>
      <c r="E207" s="50"/>
      <c r="F207" s="51"/>
      <c r="H207" s="50"/>
    </row>
    <row r="208" spans="3:8" ht="27" customHeight="1" x14ac:dyDescent="0.25">
      <c r="C208" s="49"/>
      <c r="D208" s="49"/>
      <c r="E208" s="50"/>
      <c r="F208" s="51"/>
      <c r="H208" s="50"/>
    </row>
    <row r="209" spans="3:8" ht="27" customHeight="1" x14ac:dyDescent="0.25">
      <c r="C209" s="49"/>
      <c r="D209" s="49"/>
      <c r="E209" s="50"/>
      <c r="F209" s="51"/>
      <c r="H209" s="50"/>
    </row>
    <row r="210" spans="3:8" ht="27" customHeight="1" x14ac:dyDescent="0.25">
      <c r="C210" s="49"/>
      <c r="D210" s="49"/>
      <c r="E210" s="50"/>
      <c r="F210" s="51"/>
      <c r="H210" s="50"/>
    </row>
    <row r="211" spans="3:8" ht="27" customHeight="1" x14ac:dyDescent="0.25">
      <c r="C211" s="49"/>
      <c r="D211" s="49"/>
      <c r="E211" s="50"/>
      <c r="F211" s="51"/>
      <c r="H211" s="50"/>
    </row>
    <row r="212" spans="3:8" ht="27" customHeight="1" x14ac:dyDescent="0.25">
      <c r="C212" s="49"/>
      <c r="D212" s="49"/>
      <c r="E212" s="50"/>
      <c r="F212" s="51"/>
      <c r="H212" s="50"/>
    </row>
    <row r="213" spans="3:8" ht="27" customHeight="1" x14ac:dyDescent="0.25">
      <c r="C213" s="49"/>
      <c r="D213" s="49"/>
      <c r="E213" s="50"/>
      <c r="F213" s="51"/>
      <c r="H213" s="50"/>
    </row>
    <row r="214" spans="3:8" ht="27" customHeight="1" x14ac:dyDescent="0.25">
      <c r="C214" s="49"/>
      <c r="D214" s="49"/>
      <c r="E214" s="50"/>
      <c r="F214" s="51"/>
      <c r="H214" s="50"/>
    </row>
    <row r="215" spans="3:8" ht="27" customHeight="1" x14ac:dyDescent="0.25">
      <c r="C215" s="49"/>
      <c r="D215" s="49"/>
      <c r="E215" s="50"/>
      <c r="F215" s="51"/>
      <c r="H215" s="50"/>
    </row>
    <row r="216" spans="3:8" ht="27" customHeight="1" x14ac:dyDescent="0.25">
      <c r="C216" s="49"/>
      <c r="D216" s="49"/>
      <c r="E216" s="50"/>
      <c r="F216" s="51"/>
      <c r="H216" s="50"/>
    </row>
    <row r="217" spans="3:8" ht="27" customHeight="1" x14ac:dyDescent="0.25">
      <c r="C217" s="49"/>
      <c r="D217" s="49"/>
      <c r="E217" s="50"/>
      <c r="F217" s="51"/>
      <c r="H217" s="50"/>
    </row>
    <row r="218" spans="3:8" ht="27" customHeight="1" x14ac:dyDescent="0.25">
      <c r="C218" s="49"/>
      <c r="D218" s="49"/>
      <c r="E218" s="50"/>
      <c r="F218" s="51"/>
      <c r="H218" s="50"/>
    </row>
    <row r="219" spans="3:8" ht="27" customHeight="1" x14ac:dyDescent="0.25">
      <c r="C219" s="49"/>
      <c r="D219" s="49"/>
      <c r="E219" s="50"/>
      <c r="F219" s="51"/>
      <c r="H219" s="50"/>
    </row>
    <row r="220" spans="3:8" ht="27" customHeight="1" x14ac:dyDescent="0.25">
      <c r="C220" s="49"/>
      <c r="D220" s="49"/>
      <c r="E220" s="50"/>
      <c r="F220" s="51"/>
      <c r="H220" s="50"/>
    </row>
    <row r="221" spans="3:8" ht="27" customHeight="1" x14ac:dyDescent="0.25">
      <c r="C221" s="49"/>
      <c r="D221" s="49"/>
      <c r="E221" s="50"/>
      <c r="F221" s="51"/>
      <c r="H221" s="50"/>
    </row>
    <row r="222" spans="3:8" ht="27" customHeight="1" x14ac:dyDescent="0.25">
      <c r="C222" s="49"/>
      <c r="D222" s="49"/>
      <c r="E222" s="50"/>
      <c r="F222" s="51"/>
      <c r="H222" s="50"/>
    </row>
    <row r="223" spans="3:8" ht="27" customHeight="1" x14ac:dyDescent="0.25">
      <c r="C223" s="49"/>
      <c r="D223" s="49"/>
      <c r="E223" s="50"/>
      <c r="F223" s="51"/>
      <c r="H223" s="50"/>
    </row>
    <row r="224" spans="3:8" ht="27" customHeight="1" x14ac:dyDescent="0.25">
      <c r="C224" s="49"/>
      <c r="D224" s="49"/>
      <c r="E224" s="50"/>
      <c r="F224" s="51"/>
      <c r="H224" s="50"/>
    </row>
    <row r="225" spans="3:8" ht="27" customHeight="1" x14ac:dyDescent="0.25">
      <c r="C225" s="49"/>
      <c r="D225" s="49"/>
      <c r="E225" s="50"/>
      <c r="F225" s="51"/>
      <c r="H225" s="50"/>
    </row>
    <row r="226" spans="3:8" ht="27" customHeight="1" x14ac:dyDescent="0.25">
      <c r="C226" s="49"/>
      <c r="D226" s="49"/>
      <c r="E226" s="50"/>
      <c r="F226" s="51"/>
      <c r="H226" s="50"/>
    </row>
    <row r="227" spans="3:8" ht="27" customHeight="1" x14ac:dyDescent="0.25">
      <c r="C227" s="49"/>
      <c r="D227" s="49"/>
      <c r="E227" s="50"/>
      <c r="F227" s="51"/>
      <c r="H227" s="50"/>
    </row>
    <row r="228" spans="3:8" ht="27" customHeight="1" x14ac:dyDescent="0.25">
      <c r="C228" s="49"/>
      <c r="D228" s="49"/>
      <c r="E228" s="50"/>
      <c r="F228" s="51"/>
      <c r="H228" s="50"/>
    </row>
    <row r="229" spans="3:8" ht="27" customHeight="1" x14ac:dyDescent="0.25">
      <c r="C229" s="49"/>
      <c r="D229" s="49"/>
      <c r="E229" s="50"/>
      <c r="F229" s="51"/>
      <c r="H229" s="50"/>
    </row>
    <row r="230" spans="3:8" ht="27" customHeight="1" x14ac:dyDescent="0.25">
      <c r="C230" s="49"/>
      <c r="D230" s="49"/>
      <c r="E230" s="50"/>
      <c r="F230" s="51"/>
      <c r="H230" s="50"/>
    </row>
    <row r="231" spans="3:8" ht="27" customHeight="1" x14ac:dyDescent="0.25">
      <c r="C231" s="49"/>
      <c r="D231" s="49"/>
      <c r="E231" s="50"/>
      <c r="F231" s="51"/>
      <c r="H231" s="50"/>
    </row>
    <row r="232" spans="3:8" ht="27" customHeight="1" x14ac:dyDescent="0.25">
      <c r="C232" s="49"/>
      <c r="D232" s="49"/>
      <c r="E232" s="50"/>
      <c r="F232" s="51"/>
      <c r="H232" s="50"/>
    </row>
    <row r="233" spans="3:8" ht="27" customHeight="1" x14ac:dyDescent="0.25">
      <c r="C233" s="49"/>
      <c r="D233" s="49"/>
      <c r="E233" s="50"/>
      <c r="F233" s="51"/>
      <c r="H233" s="50"/>
    </row>
    <row r="234" spans="3:8" ht="27" customHeight="1" x14ac:dyDescent="0.25">
      <c r="C234" s="49"/>
      <c r="D234" s="49"/>
      <c r="E234" s="50"/>
      <c r="F234" s="51"/>
      <c r="H234" s="50"/>
    </row>
    <row r="235" spans="3:8" ht="27" customHeight="1" x14ac:dyDescent="0.25">
      <c r="C235" s="49"/>
      <c r="D235" s="49"/>
      <c r="E235" s="50"/>
      <c r="F235" s="51"/>
      <c r="H235" s="50"/>
    </row>
    <row r="236" spans="3:8" ht="27" customHeight="1" x14ac:dyDescent="0.25">
      <c r="C236" s="49"/>
      <c r="D236" s="49"/>
      <c r="E236" s="50"/>
      <c r="F236" s="51"/>
      <c r="H236" s="50"/>
    </row>
    <row r="237" spans="3:8" ht="27" customHeight="1" x14ac:dyDescent="0.25">
      <c r="C237" s="49"/>
      <c r="D237" s="49"/>
      <c r="E237" s="50"/>
      <c r="F237" s="51"/>
      <c r="H237" s="50"/>
    </row>
    <row r="238" spans="3:8" ht="27" customHeight="1" x14ac:dyDescent="0.25">
      <c r="C238" s="49"/>
      <c r="D238" s="49"/>
      <c r="E238" s="50"/>
      <c r="F238" s="51"/>
      <c r="H238" s="50"/>
    </row>
    <row r="239" spans="3:8" ht="27" customHeight="1" x14ac:dyDescent="0.25">
      <c r="C239" s="49"/>
      <c r="D239" s="49"/>
      <c r="E239" s="50"/>
      <c r="F239" s="51"/>
      <c r="H239" s="50"/>
    </row>
    <row r="240" spans="3:8" ht="27" customHeight="1" x14ac:dyDescent="0.25">
      <c r="C240" s="49"/>
      <c r="D240" s="49"/>
      <c r="E240" s="50"/>
      <c r="F240" s="51"/>
      <c r="H240" s="50"/>
    </row>
    <row r="241" spans="3:8" ht="27" customHeight="1" x14ac:dyDescent="0.25">
      <c r="C241" s="49"/>
      <c r="D241" s="49"/>
      <c r="E241" s="50"/>
      <c r="F241" s="51"/>
      <c r="H241" s="50"/>
    </row>
    <row r="242" spans="3:8" ht="27" customHeight="1" x14ac:dyDescent="0.25">
      <c r="C242" s="49"/>
      <c r="D242" s="49"/>
      <c r="E242" s="50"/>
      <c r="F242" s="51"/>
      <c r="H242" s="50"/>
    </row>
    <row r="243" spans="3:8" ht="27" customHeight="1" x14ac:dyDescent="0.25">
      <c r="C243" s="49"/>
      <c r="D243" s="49"/>
      <c r="E243" s="50"/>
      <c r="F243" s="51"/>
      <c r="H243" s="50"/>
    </row>
    <row r="244" spans="3:8" ht="27" customHeight="1" x14ac:dyDescent="0.25">
      <c r="C244" s="49"/>
      <c r="D244" s="49"/>
      <c r="E244" s="50"/>
      <c r="F244" s="51"/>
      <c r="H244" s="50"/>
    </row>
    <row r="245" spans="3:8" ht="27" customHeight="1" x14ac:dyDescent="0.25">
      <c r="C245" s="49"/>
      <c r="D245" s="49"/>
      <c r="E245" s="50"/>
      <c r="F245" s="51"/>
      <c r="H245" s="50"/>
    </row>
    <row r="246" spans="3:8" ht="27" customHeight="1" x14ac:dyDescent="0.25">
      <c r="C246" s="49"/>
      <c r="D246" s="49"/>
      <c r="E246" s="50"/>
      <c r="F246" s="51"/>
      <c r="H246" s="50"/>
    </row>
    <row r="247" spans="3:8" ht="27" customHeight="1" x14ac:dyDescent="0.25">
      <c r="C247" s="49"/>
      <c r="D247" s="49"/>
      <c r="E247" s="50"/>
      <c r="F247" s="51"/>
      <c r="H247" s="50"/>
    </row>
    <row r="248" spans="3:8" ht="27" customHeight="1" x14ac:dyDescent="0.25">
      <c r="C248" s="49"/>
      <c r="D248" s="49"/>
      <c r="E248" s="50"/>
      <c r="F248" s="51"/>
      <c r="H248" s="50"/>
    </row>
    <row r="249" spans="3:8" ht="27" customHeight="1" x14ac:dyDescent="0.25">
      <c r="C249" s="49"/>
      <c r="D249" s="49"/>
      <c r="E249" s="50"/>
      <c r="F249" s="51"/>
      <c r="H249" s="50"/>
    </row>
    <row r="250" spans="3:8" ht="27" customHeight="1" x14ac:dyDescent="0.25">
      <c r="C250" s="49"/>
      <c r="D250" s="49"/>
      <c r="E250" s="50"/>
      <c r="F250" s="51"/>
      <c r="H250" s="50"/>
    </row>
    <row r="251" spans="3:8" ht="27" customHeight="1" x14ac:dyDescent="0.25">
      <c r="C251" s="49"/>
      <c r="D251" s="49"/>
      <c r="E251" s="50"/>
      <c r="F251" s="51"/>
      <c r="H251" s="50"/>
    </row>
    <row r="252" spans="3:8" ht="27" customHeight="1" x14ac:dyDescent="0.25">
      <c r="C252" s="49"/>
      <c r="D252" s="49"/>
      <c r="E252" s="50"/>
      <c r="F252" s="51"/>
      <c r="H252" s="50"/>
    </row>
    <row r="253" spans="3:8" ht="27" customHeight="1" x14ac:dyDescent="0.25">
      <c r="C253" s="49"/>
      <c r="D253" s="49"/>
      <c r="E253" s="50"/>
      <c r="F253" s="51"/>
      <c r="H253" s="50"/>
    </row>
    <row r="254" spans="3:8" ht="27" customHeight="1" x14ac:dyDescent="0.25">
      <c r="C254" s="49"/>
      <c r="D254" s="49"/>
      <c r="E254" s="50"/>
      <c r="F254" s="51"/>
      <c r="H254" s="50"/>
    </row>
    <row r="255" spans="3:8" ht="27" customHeight="1" x14ac:dyDescent="0.25">
      <c r="C255" s="49"/>
      <c r="D255" s="49"/>
      <c r="E255" s="50"/>
      <c r="F255" s="51"/>
      <c r="H255" s="50"/>
    </row>
    <row r="256" spans="3:8" ht="27" customHeight="1" x14ac:dyDescent="0.25">
      <c r="C256" s="49"/>
      <c r="D256" s="49"/>
      <c r="E256" s="50"/>
      <c r="F256" s="51"/>
      <c r="H256" s="50"/>
    </row>
    <row r="257" spans="3:8" ht="27" customHeight="1" x14ac:dyDescent="0.25">
      <c r="C257" s="49"/>
      <c r="D257" s="49"/>
      <c r="E257" s="50"/>
      <c r="F257" s="51"/>
      <c r="H257" s="50"/>
    </row>
    <row r="258" spans="3:8" ht="27" customHeight="1" x14ac:dyDescent="0.25">
      <c r="C258" s="49"/>
      <c r="D258" s="49"/>
      <c r="E258" s="50"/>
      <c r="F258" s="51"/>
      <c r="H258" s="50"/>
    </row>
    <row r="259" spans="3:8" ht="27" customHeight="1" x14ac:dyDescent="0.25">
      <c r="C259" s="49"/>
      <c r="D259" s="49"/>
      <c r="E259" s="50"/>
      <c r="F259" s="51"/>
      <c r="H259" s="50"/>
    </row>
    <row r="260" spans="3:8" ht="27" customHeight="1" x14ac:dyDescent="0.25">
      <c r="C260" s="49"/>
      <c r="D260" s="49"/>
      <c r="E260" s="50"/>
      <c r="F260" s="51"/>
      <c r="H260" s="50"/>
    </row>
    <row r="261" spans="3:8" ht="27" customHeight="1" x14ac:dyDescent="0.25">
      <c r="C261" s="49"/>
      <c r="D261" s="49"/>
      <c r="E261" s="50"/>
      <c r="F261" s="51"/>
      <c r="H261" s="50"/>
    </row>
    <row r="262" spans="3:8" ht="27" customHeight="1" x14ac:dyDescent="0.25">
      <c r="C262" s="49"/>
      <c r="D262" s="49"/>
      <c r="E262" s="50"/>
      <c r="F262" s="51"/>
      <c r="H262" s="50"/>
    </row>
    <row r="263" spans="3:8" ht="27" customHeight="1" x14ac:dyDescent="0.25">
      <c r="C263" s="49"/>
      <c r="D263" s="49"/>
      <c r="E263" s="50"/>
      <c r="F263" s="51"/>
      <c r="H263" s="50"/>
    </row>
    <row r="264" spans="3:8" ht="27" customHeight="1" x14ac:dyDescent="0.25">
      <c r="C264" s="49"/>
      <c r="D264" s="49"/>
      <c r="E264" s="50"/>
      <c r="F264" s="51"/>
      <c r="H264" s="50"/>
    </row>
    <row r="265" spans="3:8" ht="27" customHeight="1" x14ac:dyDescent="0.25">
      <c r="C265" s="49"/>
      <c r="D265" s="49"/>
      <c r="E265" s="50"/>
      <c r="F265" s="51"/>
      <c r="H265" s="50"/>
    </row>
    <row r="266" spans="3:8" ht="27" customHeight="1" x14ac:dyDescent="0.25">
      <c r="C266" s="49"/>
      <c r="D266" s="49"/>
      <c r="E266" s="50"/>
      <c r="F266" s="51"/>
      <c r="H266" s="50"/>
    </row>
    <row r="267" spans="3:8" ht="27" customHeight="1" x14ac:dyDescent="0.25">
      <c r="C267" s="49"/>
      <c r="D267" s="49"/>
      <c r="E267" s="50"/>
      <c r="F267" s="51"/>
      <c r="H267" s="50"/>
    </row>
    <row r="268" spans="3:8" ht="27" customHeight="1" x14ac:dyDescent="0.25">
      <c r="C268" s="49"/>
      <c r="D268" s="49"/>
      <c r="E268" s="50"/>
      <c r="F268" s="51"/>
      <c r="H268" s="50"/>
    </row>
    <row r="269" spans="3:8" ht="27" customHeight="1" x14ac:dyDescent="0.25">
      <c r="C269" s="49"/>
      <c r="D269" s="49"/>
      <c r="E269" s="50"/>
      <c r="F269" s="51"/>
      <c r="H269" s="50"/>
    </row>
    <row r="270" spans="3:8" ht="27" customHeight="1" x14ac:dyDescent="0.25">
      <c r="C270" s="49"/>
      <c r="D270" s="49"/>
      <c r="E270" s="50"/>
      <c r="F270" s="51"/>
      <c r="H270" s="50"/>
    </row>
    <row r="271" spans="3:8" ht="27" customHeight="1" x14ac:dyDescent="0.25">
      <c r="C271" s="49"/>
      <c r="D271" s="49"/>
      <c r="E271" s="50"/>
      <c r="F271" s="51"/>
      <c r="H271" s="50"/>
    </row>
    <row r="272" spans="3:8" ht="27" customHeight="1" x14ac:dyDescent="0.25">
      <c r="C272" s="49"/>
      <c r="D272" s="49"/>
      <c r="E272" s="50"/>
      <c r="F272" s="51"/>
      <c r="H272" s="50"/>
    </row>
    <row r="273" spans="3:8" ht="27" customHeight="1" x14ac:dyDescent="0.25">
      <c r="C273" s="49"/>
      <c r="D273" s="49"/>
      <c r="E273" s="50"/>
      <c r="F273" s="51"/>
      <c r="H273" s="50"/>
    </row>
    <row r="274" spans="3:8" ht="27" customHeight="1" x14ac:dyDescent="0.25">
      <c r="C274" s="49"/>
      <c r="D274" s="49"/>
      <c r="E274" s="50"/>
      <c r="F274" s="51"/>
      <c r="H274" s="50"/>
    </row>
    <row r="275" spans="3:8" ht="27" customHeight="1" x14ac:dyDescent="0.25">
      <c r="C275" s="49"/>
      <c r="D275" s="49"/>
      <c r="E275" s="50"/>
      <c r="F275" s="51"/>
      <c r="H275" s="50"/>
    </row>
    <row r="276" spans="3:8" ht="27" customHeight="1" x14ac:dyDescent="0.25">
      <c r="C276" s="49"/>
      <c r="D276" s="49"/>
      <c r="E276" s="50"/>
      <c r="F276" s="51"/>
      <c r="H276" s="50"/>
    </row>
    <row r="277" spans="3:8" ht="27" customHeight="1" x14ac:dyDescent="0.25">
      <c r="C277" s="49"/>
      <c r="D277" s="49"/>
      <c r="E277" s="50"/>
      <c r="F277" s="51"/>
      <c r="H277" s="50"/>
    </row>
    <row r="278" spans="3:8" ht="27" customHeight="1" x14ac:dyDescent="0.25">
      <c r="C278" s="49"/>
      <c r="D278" s="49"/>
      <c r="E278" s="50"/>
      <c r="F278" s="51"/>
      <c r="H278" s="50"/>
    </row>
    <row r="279" spans="3:8" ht="27" customHeight="1" x14ac:dyDescent="0.25">
      <c r="C279" s="49"/>
      <c r="D279" s="49"/>
      <c r="E279" s="50"/>
      <c r="F279" s="51"/>
      <c r="H279" s="50"/>
    </row>
    <row r="280" spans="3:8" ht="27" customHeight="1" x14ac:dyDescent="0.25">
      <c r="C280" s="49"/>
      <c r="D280" s="49"/>
      <c r="E280" s="50"/>
      <c r="F280" s="51"/>
      <c r="H280" s="50"/>
    </row>
    <row r="281" spans="3:8" ht="27" customHeight="1" x14ac:dyDescent="0.25">
      <c r="C281" s="49"/>
      <c r="D281" s="49"/>
      <c r="E281" s="50"/>
      <c r="F281" s="51"/>
      <c r="H281" s="50"/>
    </row>
    <row r="282" spans="3:8" ht="27" customHeight="1" x14ac:dyDescent="0.25">
      <c r="C282" s="49"/>
      <c r="D282" s="49"/>
      <c r="E282" s="50"/>
      <c r="F282" s="51"/>
      <c r="H282" s="50"/>
    </row>
    <row r="283" spans="3:8" ht="27" customHeight="1" x14ac:dyDescent="0.25">
      <c r="C283" s="49"/>
      <c r="D283" s="49"/>
      <c r="E283" s="50"/>
      <c r="F283" s="51"/>
      <c r="H283" s="50"/>
    </row>
    <row r="284" spans="3:8" ht="27" customHeight="1" x14ac:dyDescent="0.25">
      <c r="C284" s="49"/>
      <c r="D284" s="49"/>
      <c r="E284" s="50"/>
      <c r="F284" s="51"/>
      <c r="H284" s="50"/>
    </row>
    <row r="285" spans="3:8" ht="27" customHeight="1" x14ac:dyDescent="0.25">
      <c r="C285" s="49"/>
      <c r="D285" s="49"/>
      <c r="E285" s="50"/>
      <c r="F285" s="51"/>
      <c r="H285" s="50"/>
    </row>
    <row r="286" spans="3:8" ht="27" customHeight="1" x14ac:dyDescent="0.25">
      <c r="C286" s="49"/>
      <c r="D286" s="49"/>
      <c r="E286" s="50"/>
      <c r="F286" s="51"/>
      <c r="H286" s="50"/>
    </row>
    <row r="287" spans="3:8" ht="27" customHeight="1" x14ac:dyDescent="0.25">
      <c r="C287" s="49"/>
      <c r="D287" s="49"/>
      <c r="E287" s="50"/>
      <c r="F287" s="51"/>
      <c r="H287" s="50"/>
    </row>
    <row r="288" spans="3:8" ht="27" customHeight="1" x14ac:dyDescent="0.25">
      <c r="C288" s="49"/>
      <c r="D288" s="49"/>
      <c r="E288" s="50"/>
      <c r="F288" s="51"/>
      <c r="H288" s="50"/>
    </row>
    <row r="289" spans="3:8" ht="27" customHeight="1" x14ac:dyDescent="0.25">
      <c r="C289" s="49"/>
      <c r="D289" s="49"/>
      <c r="E289" s="50"/>
      <c r="F289" s="51"/>
      <c r="H289" s="50"/>
    </row>
    <row r="290" spans="3:8" ht="27" customHeight="1" x14ac:dyDescent="0.25">
      <c r="C290" s="49"/>
      <c r="D290" s="49"/>
      <c r="E290" s="50"/>
      <c r="F290" s="51"/>
      <c r="H290" s="50"/>
    </row>
    <row r="291" spans="3:8" ht="27" customHeight="1" x14ac:dyDescent="0.25">
      <c r="C291" s="49"/>
      <c r="D291" s="49"/>
      <c r="E291" s="50"/>
      <c r="F291" s="51"/>
      <c r="H291" s="50"/>
    </row>
    <row r="292" spans="3:8" ht="27" customHeight="1" x14ac:dyDescent="0.25">
      <c r="C292" s="49"/>
      <c r="D292" s="49"/>
      <c r="E292" s="50"/>
      <c r="F292" s="51"/>
      <c r="H292" s="50"/>
    </row>
    <row r="293" spans="3:8" ht="27" customHeight="1" x14ac:dyDescent="0.25">
      <c r="C293" s="49"/>
      <c r="D293" s="49"/>
      <c r="E293" s="50"/>
      <c r="F293" s="51"/>
      <c r="H293" s="50"/>
    </row>
    <row r="294" spans="3:8" ht="27" customHeight="1" x14ac:dyDescent="0.25">
      <c r="C294" s="49"/>
      <c r="D294" s="49"/>
      <c r="E294" s="50"/>
      <c r="F294" s="51"/>
      <c r="H294" s="50"/>
    </row>
    <row r="295" spans="3:8" ht="27" customHeight="1" x14ac:dyDescent="0.25">
      <c r="C295" s="49"/>
      <c r="D295" s="49"/>
      <c r="E295" s="50"/>
      <c r="F295" s="51"/>
      <c r="H295" s="50"/>
    </row>
    <row r="296" spans="3:8" ht="27" customHeight="1" x14ac:dyDescent="0.25">
      <c r="C296" s="49"/>
      <c r="D296" s="49"/>
      <c r="E296" s="50"/>
      <c r="F296" s="51"/>
      <c r="H296" s="50"/>
    </row>
    <row r="297" spans="3:8" ht="27" customHeight="1" x14ac:dyDescent="0.25">
      <c r="C297" s="49"/>
      <c r="D297" s="49"/>
      <c r="E297" s="50"/>
      <c r="F297" s="51"/>
      <c r="H297" s="50"/>
    </row>
    <row r="298" spans="3:8" ht="27" customHeight="1" x14ac:dyDescent="0.25">
      <c r="C298" s="49"/>
      <c r="D298" s="49"/>
      <c r="E298" s="50"/>
      <c r="F298" s="51"/>
      <c r="H298" s="50"/>
    </row>
    <row r="299" spans="3:8" ht="27" customHeight="1" x14ac:dyDescent="0.25">
      <c r="C299" s="49"/>
      <c r="D299" s="49"/>
      <c r="E299" s="50"/>
      <c r="F299" s="51"/>
      <c r="H299" s="50"/>
    </row>
    <row r="300" spans="3:8" ht="27" customHeight="1" x14ac:dyDescent="0.25">
      <c r="C300" s="49"/>
      <c r="D300" s="49"/>
      <c r="E300" s="50"/>
      <c r="F300" s="51"/>
      <c r="H300" s="50"/>
    </row>
    <row r="301" spans="3:8" ht="27" customHeight="1" x14ac:dyDescent="0.25">
      <c r="C301" s="49"/>
      <c r="D301" s="49"/>
      <c r="E301" s="50"/>
      <c r="F301" s="51"/>
      <c r="H301" s="50"/>
    </row>
    <row r="302" spans="3:8" ht="27" customHeight="1" x14ac:dyDescent="0.25">
      <c r="C302" s="49"/>
      <c r="D302" s="49"/>
      <c r="E302" s="50"/>
      <c r="F302" s="51"/>
      <c r="H302" s="50"/>
    </row>
    <row r="303" spans="3:8" ht="27" customHeight="1" x14ac:dyDescent="0.25">
      <c r="C303" s="49"/>
      <c r="D303" s="49"/>
      <c r="E303" s="50"/>
      <c r="F303" s="51"/>
      <c r="H303" s="50"/>
    </row>
    <row r="304" spans="3:8" ht="27" customHeight="1" x14ac:dyDescent="0.25">
      <c r="C304" s="49"/>
      <c r="D304" s="49"/>
      <c r="E304" s="50"/>
      <c r="F304" s="51"/>
      <c r="H304" s="50"/>
    </row>
    <row r="305" spans="3:8" ht="27" customHeight="1" x14ac:dyDescent="0.25">
      <c r="C305" s="49"/>
      <c r="D305" s="49"/>
      <c r="E305" s="50"/>
      <c r="F305" s="51"/>
      <c r="H305" s="50"/>
    </row>
    <row r="306" spans="3:8" ht="27" customHeight="1" x14ac:dyDescent="0.25">
      <c r="C306" s="49"/>
      <c r="D306" s="49"/>
      <c r="E306" s="50"/>
      <c r="F306" s="51"/>
      <c r="H306" s="50"/>
    </row>
    <row r="307" spans="3:8" ht="27" customHeight="1" x14ac:dyDescent="0.25">
      <c r="C307" s="49"/>
      <c r="D307" s="49"/>
      <c r="E307" s="50"/>
      <c r="F307" s="51"/>
      <c r="H307" s="50"/>
    </row>
    <row r="308" spans="3:8" ht="27" customHeight="1" x14ac:dyDescent="0.25">
      <c r="C308" s="49"/>
      <c r="D308" s="49"/>
      <c r="E308" s="50"/>
      <c r="F308" s="51"/>
      <c r="H308" s="50"/>
    </row>
    <row r="309" spans="3:8" ht="27" customHeight="1" x14ac:dyDescent="0.25">
      <c r="C309" s="49"/>
      <c r="D309" s="49"/>
      <c r="E309" s="50"/>
      <c r="F309" s="51"/>
      <c r="H309" s="50"/>
    </row>
    <row r="310" spans="3:8" ht="27" customHeight="1" x14ac:dyDescent="0.25">
      <c r="C310" s="49"/>
      <c r="D310" s="49"/>
      <c r="E310" s="50"/>
      <c r="F310" s="51"/>
      <c r="H310" s="50"/>
    </row>
    <row r="311" spans="3:8" ht="27" customHeight="1" x14ac:dyDescent="0.25">
      <c r="C311" s="49"/>
      <c r="D311" s="49"/>
      <c r="E311" s="50"/>
      <c r="F311" s="51"/>
      <c r="H311" s="50"/>
    </row>
    <row r="312" spans="3:8" ht="27" customHeight="1" x14ac:dyDescent="0.25">
      <c r="C312" s="49"/>
      <c r="D312" s="49"/>
      <c r="E312" s="50"/>
      <c r="F312" s="51"/>
      <c r="H312" s="50"/>
    </row>
    <row r="313" spans="3:8" ht="27" customHeight="1" x14ac:dyDescent="0.25">
      <c r="C313" s="49"/>
      <c r="D313" s="49"/>
      <c r="E313" s="50"/>
      <c r="F313" s="51"/>
      <c r="H313" s="50"/>
    </row>
    <row r="314" spans="3:8" ht="27" customHeight="1" x14ac:dyDescent="0.25">
      <c r="C314" s="49"/>
      <c r="D314" s="49"/>
      <c r="E314" s="50"/>
      <c r="F314" s="51"/>
      <c r="H314" s="50"/>
    </row>
    <row r="315" spans="3:8" ht="27" customHeight="1" x14ac:dyDescent="0.25">
      <c r="C315" s="49"/>
      <c r="D315" s="49"/>
      <c r="E315" s="50"/>
      <c r="F315" s="51"/>
      <c r="H315" s="50"/>
    </row>
    <row r="316" spans="3:8" ht="27" customHeight="1" x14ac:dyDescent="0.25">
      <c r="C316" s="49"/>
      <c r="D316" s="49"/>
      <c r="E316" s="50"/>
      <c r="F316" s="51"/>
      <c r="H316" s="50"/>
    </row>
    <row r="317" spans="3:8" ht="27" customHeight="1" x14ac:dyDescent="0.25">
      <c r="C317" s="49"/>
      <c r="D317" s="49"/>
      <c r="E317" s="50"/>
      <c r="F317" s="51"/>
      <c r="H317" s="50"/>
    </row>
    <row r="318" spans="3:8" ht="27" customHeight="1" x14ac:dyDescent="0.25">
      <c r="C318" s="49"/>
      <c r="D318" s="49"/>
      <c r="E318" s="50"/>
      <c r="F318" s="51"/>
      <c r="H318" s="50"/>
    </row>
    <row r="319" spans="3:8" ht="27" customHeight="1" x14ac:dyDescent="0.25">
      <c r="C319" s="49"/>
      <c r="D319" s="49"/>
      <c r="E319" s="50"/>
      <c r="F319" s="51"/>
      <c r="H319" s="50"/>
    </row>
    <row r="320" spans="3:8" ht="27" customHeight="1" x14ac:dyDescent="0.25">
      <c r="C320" s="49"/>
      <c r="D320" s="49"/>
      <c r="E320" s="50"/>
      <c r="F320" s="51"/>
      <c r="H320" s="50"/>
    </row>
    <row r="321" spans="3:8" ht="27" customHeight="1" x14ac:dyDescent="0.25">
      <c r="C321" s="49"/>
      <c r="D321" s="49"/>
      <c r="E321" s="50"/>
      <c r="F321" s="51"/>
      <c r="H321" s="50"/>
    </row>
    <row r="322" spans="3:8" ht="27" customHeight="1" x14ac:dyDescent="0.25">
      <c r="C322" s="49"/>
      <c r="D322" s="49"/>
      <c r="E322" s="50"/>
      <c r="F322" s="51"/>
      <c r="H322" s="50"/>
    </row>
    <row r="323" spans="3:8" ht="27" customHeight="1" x14ac:dyDescent="0.25">
      <c r="C323" s="49"/>
      <c r="D323" s="49"/>
      <c r="E323" s="50"/>
      <c r="F323" s="51"/>
      <c r="H323" s="50"/>
    </row>
    <row r="324" spans="3:8" ht="27" customHeight="1" x14ac:dyDescent="0.25">
      <c r="C324" s="49"/>
      <c r="D324" s="49"/>
      <c r="E324" s="50"/>
      <c r="F324" s="51"/>
      <c r="H324" s="50"/>
    </row>
    <row r="325" spans="3:8" ht="27" customHeight="1" x14ac:dyDescent="0.25">
      <c r="C325" s="49"/>
      <c r="D325" s="49"/>
      <c r="E325" s="50"/>
      <c r="F325" s="51"/>
      <c r="H325" s="50"/>
    </row>
    <row r="326" spans="3:8" ht="27" customHeight="1" x14ac:dyDescent="0.25">
      <c r="C326" s="49"/>
      <c r="D326" s="49"/>
      <c r="E326" s="50"/>
      <c r="F326" s="51"/>
      <c r="H326" s="50"/>
    </row>
    <row r="327" spans="3:8" ht="27" customHeight="1" x14ac:dyDescent="0.25">
      <c r="C327" s="49"/>
      <c r="D327" s="49"/>
      <c r="E327" s="50"/>
      <c r="F327" s="51"/>
      <c r="H327" s="50"/>
    </row>
    <row r="328" spans="3:8" ht="27" customHeight="1" x14ac:dyDescent="0.25">
      <c r="C328" s="49"/>
      <c r="D328" s="49"/>
      <c r="E328" s="50"/>
      <c r="F328" s="51"/>
      <c r="H328" s="50"/>
    </row>
    <row r="329" spans="3:8" ht="27" customHeight="1" x14ac:dyDescent="0.25">
      <c r="C329" s="49"/>
      <c r="D329" s="49"/>
      <c r="E329" s="50"/>
      <c r="F329" s="51"/>
      <c r="H329" s="50"/>
    </row>
    <row r="330" spans="3:8" ht="27" customHeight="1" x14ac:dyDescent="0.25">
      <c r="C330" s="49"/>
      <c r="D330" s="49"/>
      <c r="E330" s="50"/>
      <c r="F330" s="51"/>
      <c r="H330" s="50"/>
    </row>
    <row r="331" spans="3:8" ht="27" customHeight="1" x14ac:dyDescent="0.25">
      <c r="C331" s="49"/>
      <c r="D331" s="49"/>
      <c r="E331" s="50"/>
      <c r="F331" s="51"/>
      <c r="H331" s="50"/>
    </row>
    <row r="332" spans="3:8" ht="27" customHeight="1" x14ac:dyDescent="0.25">
      <c r="C332" s="49"/>
      <c r="D332" s="49"/>
      <c r="E332" s="50"/>
      <c r="F332" s="51"/>
      <c r="H332" s="50"/>
    </row>
    <row r="333" spans="3:8" ht="27" customHeight="1" x14ac:dyDescent="0.25">
      <c r="C333" s="49"/>
      <c r="D333" s="49"/>
      <c r="E333" s="50"/>
      <c r="F333" s="51"/>
      <c r="H333" s="50"/>
    </row>
    <row r="334" spans="3:8" ht="27" customHeight="1" x14ac:dyDescent="0.25">
      <c r="C334" s="49"/>
      <c r="D334" s="49"/>
      <c r="E334" s="50"/>
      <c r="F334" s="51"/>
      <c r="H334" s="50"/>
    </row>
    <row r="335" spans="3:8" ht="27" customHeight="1" x14ac:dyDescent="0.25">
      <c r="C335" s="49"/>
      <c r="D335" s="49"/>
      <c r="E335" s="50"/>
      <c r="F335" s="51"/>
      <c r="H335" s="50"/>
    </row>
    <row r="336" spans="3:8" ht="27" customHeight="1" x14ac:dyDescent="0.25">
      <c r="C336" s="49"/>
      <c r="D336" s="49"/>
      <c r="E336" s="50"/>
      <c r="F336" s="51"/>
      <c r="H336" s="50"/>
    </row>
    <row r="337" spans="3:8" ht="27" customHeight="1" x14ac:dyDescent="0.25">
      <c r="C337" s="49"/>
      <c r="D337" s="49"/>
      <c r="E337" s="50"/>
      <c r="F337" s="51"/>
      <c r="H337" s="50"/>
    </row>
    <row r="338" spans="3:8" ht="27" customHeight="1" x14ac:dyDescent="0.25">
      <c r="C338" s="49"/>
      <c r="D338" s="49"/>
      <c r="E338" s="50"/>
      <c r="F338" s="51"/>
      <c r="H338" s="50"/>
    </row>
    <row r="339" spans="3:8" ht="27" customHeight="1" x14ac:dyDescent="0.25">
      <c r="C339" s="49"/>
      <c r="D339" s="49"/>
      <c r="E339" s="50"/>
      <c r="F339" s="51"/>
      <c r="H339" s="50"/>
    </row>
    <row r="340" spans="3:8" ht="27" customHeight="1" x14ac:dyDescent="0.25">
      <c r="C340" s="49"/>
      <c r="D340" s="49"/>
      <c r="E340" s="50"/>
      <c r="F340" s="51"/>
      <c r="H340" s="50"/>
    </row>
    <row r="341" spans="3:8" ht="27" customHeight="1" x14ac:dyDescent="0.25">
      <c r="C341" s="49"/>
      <c r="D341" s="49"/>
      <c r="E341" s="50"/>
      <c r="F341" s="51"/>
      <c r="H341" s="50"/>
    </row>
    <row r="342" spans="3:8" ht="27" customHeight="1" x14ac:dyDescent="0.25">
      <c r="C342" s="49"/>
      <c r="D342" s="49"/>
      <c r="E342" s="50"/>
      <c r="F342" s="51"/>
      <c r="H342" s="50"/>
    </row>
    <row r="343" spans="3:8" ht="27" customHeight="1" x14ac:dyDescent="0.25">
      <c r="C343" s="49"/>
      <c r="D343" s="49"/>
      <c r="E343" s="50"/>
      <c r="F343" s="51"/>
      <c r="H343" s="50"/>
    </row>
    <row r="344" spans="3:8" ht="27" customHeight="1" x14ac:dyDescent="0.25">
      <c r="C344" s="49"/>
      <c r="D344" s="49"/>
      <c r="E344" s="50"/>
      <c r="F344" s="51"/>
      <c r="H344" s="50"/>
    </row>
    <row r="345" spans="3:8" ht="27" customHeight="1" x14ac:dyDescent="0.25">
      <c r="C345" s="49"/>
      <c r="D345" s="49"/>
      <c r="E345" s="50"/>
      <c r="F345" s="51"/>
      <c r="H345" s="50"/>
    </row>
    <row r="346" spans="3:8" ht="27" customHeight="1" x14ac:dyDescent="0.25">
      <c r="C346" s="49"/>
      <c r="D346" s="49"/>
      <c r="E346" s="50"/>
      <c r="F346" s="51"/>
      <c r="H346" s="50"/>
    </row>
    <row r="347" spans="3:8" ht="27" customHeight="1" x14ac:dyDescent="0.25">
      <c r="C347" s="49"/>
      <c r="D347" s="49"/>
      <c r="E347" s="50"/>
      <c r="F347" s="51"/>
      <c r="H347" s="50"/>
    </row>
    <row r="348" spans="3:8" ht="27" customHeight="1" x14ac:dyDescent="0.25">
      <c r="C348" s="49"/>
      <c r="D348" s="49"/>
      <c r="E348" s="50"/>
      <c r="F348" s="51"/>
      <c r="H348" s="50"/>
    </row>
    <row r="349" spans="3:8" ht="27" customHeight="1" x14ac:dyDescent="0.25">
      <c r="C349" s="49"/>
      <c r="D349" s="49"/>
      <c r="E349" s="50"/>
      <c r="F349" s="51"/>
      <c r="H349" s="50"/>
    </row>
    <row r="350" spans="3:8" ht="27" customHeight="1" x14ac:dyDescent="0.25">
      <c r="C350" s="49"/>
      <c r="D350" s="49"/>
      <c r="E350" s="50"/>
      <c r="F350" s="51"/>
      <c r="H350" s="50"/>
    </row>
    <row r="351" spans="3:8" ht="27" customHeight="1" x14ac:dyDescent="0.25">
      <c r="C351" s="49"/>
      <c r="D351" s="49"/>
      <c r="E351" s="50"/>
      <c r="F351" s="51"/>
      <c r="H351" s="50"/>
    </row>
    <row r="352" spans="3:8" ht="27" customHeight="1" x14ac:dyDescent="0.25">
      <c r="C352" s="49"/>
      <c r="D352" s="49"/>
      <c r="E352" s="50"/>
      <c r="F352" s="51"/>
      <c r="H352" s="50"/>
    </row>
    <row r="353" spans="3:8" ht="27" customHeight="1" x14ac:dyDescent="0.25">
      <c r="C353" s="49"/>
      <c r="D353" s="49"/>
      <c r="E353" s="50"/>
      <c r="F353" s="51"/>
      <c r="H353" s="50"/>
    </row>
    <row r="354" spans="3:8" ht="27" customHeight="1" x14ac:dyDescent="0.25">
      <c r="C354" s="49"/>
      <c r="D354" s="49"/>
      <c r="E354" s="50"/>
      <c r="F354" s="51"/>
      <c r="H354" s="50"/>
    </row>
    <row r="355" spans="3:8" ht="27" customHeight="1" x14ac:dyDescent="0.25">
      <c r="C355" s="49"/>
      <c r="D355" s="49"/>
      <c r="E355" s="50"/>
      <c r="F355" s="51"/>
      <c r="H355" s="50"/>
    </row>
    <row r="356" spans="3:8" ht="27" customHeight="1" x14ac:dyDescent="0.25">
      <c r="C356" s="49"/>
      <c r="D356" s="49"/>
      <c r="E356" s="50"/>
      <c r="F356" s="51"/>
      <c r="H356" s="50"/>
    </row>
    <row r="357" spans="3:8" ht="27" customHeight="1" x14ac:dyDescent="0.25">
      <c r="C357" s="49"/>
      <c r="D357" s="49"/>
      <c r="E357" s="50"/>
      <c r="F357" s="51"/>
      <c r="H357" s="50"/>
    </row>
    <row r="358" spans="3:8" ht="27" customHeight="1" x14ac:dyDescent="0.25">
      <c r="C358" s="49"/>
      <c r="D358" s="49"/>
      <c r="E358" s="50"/>
      <c r="F358" s="51"/>
      <c r="H358" s="50"/>
    </row>
    <row r="359" spans="3:8" ht="27" customHeight="1" x14ac:dyDescent="0.25">
      <c r="C359" s="49"/>
      <c r="D359" s="49"/>
      <c r="E359" s="50"/>
      <c r="F359" s="51"/>
      <c r="H359" s="50"/>
    </row>
    <row r="360" spans="3:8" ht="27" customHeight="1" x14ac:dyDescent="0.25">
      <c r="C360" s="49"/>
      <c r="D360" s="49"/>
      <c r="E360" s="50"/>
      <c r="F360" s="51"/>
      <c r="H360" s="50"/>
    </row>
    <row r="361" spans="3:8" ht="27" customHeight="1" x14ac:dyDescent="0.25">
      <c r="C361" s="49"/>
      <c r="D361" s="49"/>
      <c r="E361" s="50"/>
      <c r="F361" s="51"/>
      <c r="H361" s="50"/>
    </row>
    <row r="362" spans="3:8" ht="27" customHeight="1" x14ac:dyDescent="0.25">
      <c r="C362" s="49"/>
      <c r="D362" s="49"/>
      <c r="E362" s="50"/>
      <c r="H362" s="50"/>
    </row>
    <row r="363" spans="3:8" ht="27" customHeight="1" x14ac:dyDescent="0.25">
      <c r="C363" s="49"/>
      <c r="D363" s="49"/>
      <c r="E363" s="50"/>
      <c r="H363" s="50"/>
    </row>
    <row r="364" spans="3:8" ht="27" customHeight="1" x14ac:dyDescent="0.25">
      <c r="C364" s="49"/>
      <c r="D364" s="49"/>
      <c r="E364" s="50"/>
      <c r="H364" s="50"/>
    </row>
    <row r="365" spans="3:8" ht="27" customHeight="1" x14ac:dyDescent="0.25">
      <c r="C365" s="49"/>
      <c r="D365" s="49"/>
      <c r="E365" s="50"/>
      <c r="H365" s="50"/>
    </row>
    <row r="366" spans="3:8" ht="27" customHeight="1" x14ac:dyDescent="0.25">
      <c r="C366" s="49"/>
      <c r="D366" s="49"/>
      <c r="E366" s="50"/>
      <c r="H366" s="50"/>
    </row>
    <row r="367" spans="3:8" ht="27" customHeight="1" x14ac:dyDescent="0.25">
      <c r="C367" s="49"/>
      <c r="D367" s="49"/>
      <c r="E367" s="50"/>
      <c r="H367" s="50"/>
    </row>
    <row r="368" spans="3:8" ht="27" customHeight="1" x14ac:dyDescent="0.25">
      <c r="C368" s="49"/>
      <c r="D368" s="49"/>
      <c r="E368" s="50"/>
      <c r="H368" s="50"/>
    </row>
    <row r="369" spans="3:8" ht="27" customHeight="1" x14ac:dyDescent="0.25">
      <c r="C369" s="49"/>
      <c r="D369" s="49"/>
      <c r="E369" s="50"/>
      <c r="H369" s="50"/>
    </row>
    <row r="370" spans="3:8" ht="27" customHeight="1" x14ac:dyDescent="0.25">
      <c r="C370" s="49"/>
      <c r="D370" s="49"/>
      <c r="E370" s="50"/>
      <c r="H370" s="50"/>
    </row>
    <row r="371" spans="3:8" ht="27" customHeight="1" x14ac:dyDescent="0.25">
      <c r="C371" s="49"/>
      <c r="D371" s="49"/>
      <c r="E371" s="50"/>
      <c r="H371" s="50"/>
    </row>
    <row r="372" spans="3:8" ht="27" customHeight="1" x14ac:dyDescent="0.25">
      <c r="C372" s="49"/>
      <c r="D372" s="49"/>
      <c r="E372" s="50"/>
      <c r="H372" s="50"/>
    </row>
    <row r="373" spans="3:8" ht="27" customHeight="1" x14ac:dyDescent="0.25">
      <c r="C373" s="49"/>
      <c r="D373" s="49"/>
      <c r="E373" s="50"/>
      <c r="H373" s="50"/>
    </row>
    <row r="374" spans="3:8" ht="27" customHeight="1" x14ac:dyDescent="0.25">
      <c r="C374" s="49"/>
      <c r="D374" s="49"/>
      <c r="E374" s="50"/>
      <c r="H374" s="50"/>
    </row>
    <row r="375" spans="3:8" ht="27" customHeight="1" x14ac:dyDescent="0.25">
      <c r="C375" s="49"/>
      <c r="D375" s="49"/>
      <c r="E375" s="50"/>
      <c r="H375" s="50"/>
    </row>
    <row r="376" spans="3:8" ht="27" customHeight="1" x14ac:dyDescent="0.25">
      <c r="C376" s="49"/>
      <c r="D376" s="49"/>
      <c r="E376" s="50"/>
      <c r="H376" s="50"/>
    </row>
    <row r="377" spans="3:8" ht="27" customHeight="1" x14ac:dyDescent="0.25">
      <c r="C377" s="49"/>
      <c r="D377" s="49"/>
      <c r="E377" s="50"/>
      <c r="H377" s="50"/>
    </row>
    <row r="378" spans="3:8" ht="27" customHeight="1" x14ac:dyDescent="0.25">
      <c r="C378" s="49"/>
      <c r="D378" s="49"/>
      <c r="E378" s="50"/>
      <c r="H378" s="50"/>
    </row>
    <row r="379" spans="3:8" ht="27" customHeight="1" x14ac:dyDescent="0.25">
      <c r="C379" s="49"/>
      <c r="D379" s="49"/>
      <c r="E379" s="50"/>
      <c r="H379" s="50"/>
    </row>
    <row r="380" spans="3:8" ht="27" customHeight="1" x14ac:dyDescent="0.25">
      <c r="C380" s="49"/>
      <c r="D380" s="49"/>
      <c r="E380" s="50"/>
      <c r="H380" s="50"/>
    </row>
    <row r="381" spans="3:8" ht="27" customHeight="1" x14ac:dyDescent="0.25">
      <c r="C381" s="49"/>
      <c r="D381" s="49"/>
      <c r="E381" s="50"/>
      <c r="H381" s="50"/>
    </row>
    <row r="382" spans="3:8" ht="27" customHeight="1" x14ac:dyDescent="0.25">
      <c r="C382" s="49"/>
      <c r="D382" s="49"/>
      <c r="E382" s="50"/>
      <c r="H382" s="50"/>
    </row>
    <row r="383" spans="3:8" ht="27" customHeight="1" x14ac:dyDescent="0.25">
      <c r="C383" s="49"/>
      <c r="D383" s="49"/>
      <c r="E383" s="50"/>
      <c r="H383" s="50"/>
    </row>
    <row r="384" spans="3:8" ht="27" customHeight="1" x14ac:dyDescent="0.25">
      <c r="C384" s="49"/>
      <c r="D384" s="49"/>
      <c r="E384" s="50"/>
      <c r="H384" s="50"/>
    </row>
    <row r="385" spans="3:8" ht="27" customHeight="1" x14ac:dyDescent="0.25">
      <c r="C385" s="49"/>
      <c r="D385" s="49"/>
      <c r="E385" s="50"/>
      <c r="H385" s="50"/>
    </row>
    <row r="386" spans="3:8" ht="27" customHeight="1" x14ac:dyDescent="0.25">
      <c r="C386" s="49"/>
      <c r="D386" s="49"/>
      <c r="E386" s="50"/>
      <c r="H386" s="50"/>
    </row>
    <row r="387" spans="3:8" ht="27" customHeight="1" x14ac:dyDescent="0.25">
      <c r="C387" s="49"/>
      <c r="D387" s="49"/>
      <c r="E387" s="50"/>
      <c r="H387" s="50"/>
    </row>
    <row r="388" spans="3:8" ht="27" customHeight="1" x14ac:dyDescent="0.25">
      <c r="C388" s="49"/>
      <c r="D388" s="49"/>
      <c r="E388" s="50"/>
      <c r="H388" s="50"/>
    </row>
    <row r="389" spans="3:8" ht="27" customHeight="1" x14ac:dyDescent="0.25">
      <c r="C389" s="49"/>
      <c r="D389" s="49"/>
      <c r="E389" s="50"/>
      <c r="H389" s="50"/>
    </row>
    <row r="390" spans="3:8" ht="27" customHeight="1" x14ac:dyDescent="0.25">
      <c r="C390" s="49"/>
      <c r="D390" s="49"/>
      <c r="E390" s="50"/>
      <c r="H390" s="50"/>
    </row>
    <row r="391" spans="3:8" ht="27" customHeight="1" x14ac:dyDescent="0.25">
      <c r="C391" s="49"/>
      <c r="D391" s="49"/>
      <c r="E391" s="50"/>
      <c r="H391" s="50"/>
    </row>
    <row r="392" spans="3:8" ht="27" customHeight="1" x14ac:dyDescent="0.25">
      <c r="C392" s="49"/>
      <c r="D392" s="49"/>
      <c r="E392" s="50"/>
      <c r="H392" s="50"/>
    </row>
    <row r="393" spans="3:8" ht="27" customHeight="1" x14ac:dyDescent="0.25">
      <c r="C393" s="49"/>
      <c r="D393" s="49"/>
      <c r="E393" s="50"/>
      <c r="H393" s="50"/>
    </row>
    <row r="394" spans="3:8" ht="27" customHeight="1" x14ac:dyDescent="0.25">
      <c r="C394" s="49"/>
      <c r="D394" s="49"/>
      <c r="E394" s="50"/>
      <c r="H394" s="50"/>
    </row>
    <row r="395" spans="3:8" ht="27" customHeight="1" x14ac:dyDescent="0.25">
      <c r="C395" s="49"/>
      <c r="D395" s="49"/>
      <c r="E395" s="50"/>
      <c r="H395" s="50"/>
    </row>
    <row r="396" spans="3:8" ht="27" customHeight="1" x14ac:dyDescent="0.25">
      <c r="C396" s="49"/>
      <c r="D396" s="49"/>
      <c r="E396" s="50"/>
      <c r="H396" s="50"/>
    </row>
    <row r="397" spans="3:8" ht="27" customHeight="1" x14ac:dyDescent="0.25">
      <c r="C397" s="49"/>
      <c r="D397" s="49"/>
      <c r="E397" s="50"/>
      <c r="H397" s="50"/>
    </row>
    <row r="398" spans="3:8" ht="27" customHeight="1" x14ac:dyDescent="0.25">
      <c r="C398" s="49"/>
      <c r="D398" s="49"/>
      <c r="E398" s="50"/>
      <c r="H398" s="50"/>
    </row>
    <row r="399" spans="3:8" ht="27" customHeight="1" x14ac:dyDescent="0.25">
      <c r="C399" s="49"/>
      <c r="D399" s="49"/>
      <c r="E399" s="50"/>
      <c r="H399" s="50"/>
    </row>
    <row r="400" spans="3:8" ht="27" customHeight="1" x14ac:dyDescent="0.25">
      <c r="C400" s="49"/>
      <c r="D400" s="49"/>
      <c r="E400" s="50"/>
      <c r="H400" s="50"/>
    </row>
    <row r="401" spans="3:8" ht="27" customHeight="1" x14ac:dyDescent="0.25">
      <c r="C401" s="49"/>
      <c r="D401" s="49"/>
      <c r="E401" s="50"/>
      <c r="H401" s="50"/>
    </row>
    <row r="402" spans="3:8" ht="27" customHeight="1" x14ac:dyDescent="0.25">
      <c r="C402" s="49"/>
      <c r="D402" s="49"/>
      <c r="E402" s="50"/>
      <c r="H402" s="50"/>
    </row>
    <row r="403" spans="3:8" ht="27" customHeight="1" x14ac:dyDescent="0.25">
      <c r="C403" s="49"/>
      <c r="D403" s="49"/>
      <c r="E403" s="50"/>
      <c r="H403" s="50"/>
    </row>
    <row r="404" spans="3:8" ht="27" customHeight="1" x14ac:dyDescent="0.25">
      <c r="C404" s="49"/>
      <c r="D404" s="49"/>
      <c r="E404" s="50"/>
      <c r="H404" s="50"/>
    </row>
    <row r="405" spans="3:8" ht="27" customHeight="1" x14ac:dyDescent="0.25">
      <c r="C405" s="49"/>
      <c r="D405" s="49"/>
      <c r="E405" s="50"/>
      <c r="H405" s="50"/>
    </row>
    <row r="406" spans="3:8" ht="27" customHeight="1" x14ac:dyDescent="0.25">
      <c r="C406" s="49"/>
      <c r="D406" s="49"/>
      <c r="E406" s="50"/>
      <c r="H406" s="50"/>
    </row>
    <row r="407" spans="3:8" ht="27" customHeight="1" x14ac:dyDescent="0.25">
      <c r="C407" s="49"/>
      <c r="D407" s="49"/>
      <c r="E407" s="50"/>
      <c r="H407" s="50"/>
    </row>
    <row r="408" spans="3:8" ht="27" customHeight="1" x14ac:dyDescent="0.25">
      <c r="C408" s="49"/>
      <c r="D408" s="49"/>
      <c r="E408" s="50"/>
      <c r="H408" s="50"/>
    </row>
    <row r="409" spans="3:8" ht="27" customHeight="1" x14ac:dyDescent="0.25">
      <c r="C409" s="49"/>
      <c r="D409" s="49"/>
      <c r="E409" s="50"/>
      <c r="H409" s="50"/>
    </row>
    <row r="410" spans="3:8" ht="27" customHeight="1" x14ac:dyDescent="0.25">
      <c r="C410" s="49"/>
      <c r="D410" s="49"/>
      <c r="E410" s="50"/>
      <c r="H410" s="50"/>
    </row>
    <row r="411" spans="3:8" ht="27" customHeight="1" x14ac:dyDescent="0.25">
      <c r="C411" s="49"/>
      <c r="D411" s="49"/>
      <c r="E411" s="50"/>
      <c r="H411" s="50"/>
    </row>
    <row r="412" spans="3:8" ht="27" customHeight="1" x14ac:dyDescent="0.25">
      <c r="C412" s="49"/>
      <c r="D412" s="49"/>
      <c r="E412" s="50"/>
      <c r="H412" s="50"/>
    </row>
    <row r="413" spans="3:8" ht="27" customHeight="1" x14ac:dyDescent="0.25">
      <c r="C413" s="49"/>
      <c r="D413" s="49"/>
      <c r="E413" s="50"/>
      <c r="H413" s="50"/>
    </row>
    <row r="414" spans="3:8" ht="27" customHeight="1" x14ac:dyDescent="0.25">
      <c r="C414" s="49"/>
      <c r="D414" s="49"/>
      <c r="E414" s="50"/>
      <c r="H414" s="50"/>
    </row>
    <row r="415" spans="3:8" ht="27" customHeight="1" x14ac:dyDescent="0.25">
      <c r="C415" s="49"/>
      <c r="D415" s="49"/>
      <c r="E415" s="50"/>
      <c r="H415" s="50"/>
    </row>
    <row r="416" spans="3:8" ht="27" customHeight="1" x14ac:dyDescent="0.25">
      <c r="C416" s="49"/>
      <c r="D416" s="49"/>
      <c r="E416" s="50"/>
      <c r="H416" s="50"/>
    </row>
    <row r="417" spans="3:8" ht="27" customHeight="1" x14ac:dyDescent="0.25">
      <c r="C417" s="49"/>
      <c r="D417" s="49"/>
      <c r="E417" s="50"/>
      <c r="H417" s="50"/>
    </row>
    <row r="418" spans="3:8" ht="27" customHeight="1" x14ac:dyDescent="0.25">
      <c r="C418" s="49"/>
      <c r="D418" s="49"/>
      <c r="E418" s="50"/>
      <c r="H418" s="50"/>
    </row>
    <row r="419" spans="3:8" ht="27" customHeight="1" x14ac:dyDescent="0.25">
      <c r="C419" s="49"/>
      <c r="D419" s="49"/>
      <c r="E419" s="50"/>
      <c r="H419" s="50"/>
    </row>
    <row r="420" spans="3:8" ht="27" customHeight="1" x14ac:dyDescent="0.25">
      <c r="C420" s="49"/>
      <c r="D420" s="49"/>
      <c r="E420" s="50"/>
      <c r="H420" s="50"/>
    </row>
    <row r="421" spans="3:8" ht="27" customHeight="1" x14ac:dyDescent="0.25">
      <c r="C421" s="49"/>
      <c r="D421" s="49"/>
      <c r="E421" s="50"/>
      <c r="H421" s="50"/>
    </row>
    <row r="422" spans="3:8" ht="27" customHeight="1" x14ac:dyDescent="0.25">
      <c r="C422" s="49"/>
      <c r="D422" s="49"/>
      <c r="E422" s="50"/>
      <c r="H422" s="50"/>
    </row>
    <row r="423" spans="3:8" ht="27" customHeight="1" x14ac:dyDescent="0.25">
      <c r="C423" s="49"/>
      <c r="D423" s="49"/>
      <c r="E423" s="50"/>
      <c r="H423" s="50"/>
    </row>
    <row r="424" spans="3:8" ht="27" customHeight="1" x14ac:dyDescent="0.25">
      <c r="C424" s="49"/>
      <c r="D424" s="49"/>
      <c r="E424" s="50"/>
      <c r="H424" s="50"/>
    </row>
    <row r="425" spans="3:8" ht="27" customHeight="1" x14ac:dyDescent="0.25">
      <c r="C425" s="49"/>
      <c r="D425" s="49"/>
      <c r="E425" s="50"/>
      <c r="H425" s="50"/>
    </row>
    <row r="426" spans="3:8" ht="27" customHeight="1" x14ac:dyDescent="0.25">
      <c r="C426" s="49"/>
      <c r="D426" s="49"/>
      <c r="E426" s="50"/>
      <c r="H426" s="50"/>
    </row>
    <row r="427" spans="3:8" ht="27" customHeight="1" x14ac:dyDescent="0.25">
      <c r="C427" s="49"/>
      <c r="D427" s="49"/>
      <c r="E427" s="50"/>
      <c r="H427" s="50"/>
    </row>
    <row r="428" spans="3:8" ht="27" customHeight="1" x14ac:dyDescent="0.25">
      <c r="C428" s="49"/>
      <c r="D428" s="49"/>
      <c r="E428" s="50"/>
      <c r="H428" s="50"/>
    </row>
    <row r="429" spans="3:8" ht="27" customHeight="1" x14ac:dyDescent="0.25">
      <c r="C429" s="49"/>
      <c r="D429" s="49"/>
      <c r="E429" s="50"/>
      <c r="H429" s="50"/>
    </row>
    <row r="430" spans="3:8" ht="27" customHeight="1" x14ac:dyDescent="0.25">
      <c r="C430" s="49"/>
      <c r="D430" s="49"/>
      <c r="E430" s="50"/>
      <c r="H430" s="50"/>
    </row>
    <row r="431" spans="3:8" ht="27" customHeight="1" x14ac:dyDescent="0.25">
      <c r="C431" s="49"/>
      <c r="D431" s="49"/>
      <c r="E431" s="50"/>
      <c r="H431" s="50"/>
    </row>
    <row r="432" spans="3:8" ht="27" customHeight="1" x14ac:dyDescent="0.25">
      <c r="C432" s="49"/>
      <c r="D432" s="49"/>
      <c r="E432" s="50"/>
      <c r="H432" s="50"/>
    </row>
    <row r="433" spans="3:8" ht="27" customHeight="1" x14ac:dyDescent="0.25">
      <c r="C433" s="49"/>
      <c r="D433" s="49"/>
      <c r="E433" s="50"/>
      <c r="H433" s="50"/>
    </row>
    <row r="434" spans="3:8" ht="27" customHeight="1" x14ac:dyDescent="0.25">
      <c r="C434" s="49"/>
      <c r="D434" s="49"/>
      <c r="E434" s="50"/>
      <c r="H434" s="50"/>
    </row>
    <row r="435" spans="3:8" ht="27" customHeight="1" x14ac:dyDescent="0.25">
      <c r="C435" s="49"/>
      <c r="D435" s="49"/>
      <c r="E435" s="50"/>
      <c r="H435" s="50"/>
    </row>
    <row r="436" spans="3:8" ht="27" customHeight="1" x14ac:dyDescent="0.25">
      <c r="C436" s="49"/>
      <c r="D436" s="49"/>
      <c r="E436" s="50"/>
      <c r="H436" s="50"/>
    </row>
    <row r="437" spans="3:8" ht="27" customHeight="1" x14ac:dyDescent="0.25">
      <c r="C437" s="49"/>
      <c r="D437" s="49"/>
      <c r="E437" s="50"/>
      <c r="H437" s="50"/>
    </row>
    <row r="438" spans="3:8" ht="27" customHeight="1" x14ac:dyDescent="0.25">
      <c r="C438" s="49"/>
      <c r="D438" s="49"/>
      <c r="E438" s="50"/>
      <c r="H438" s="50"/>
    </row>
    <row r="439" spans="3:8" ht="27" customHeight="1" x14ac:dyDescent="0.25">
      <c r="C439" s="49"/>
      <c r="D439" s="49"/>
      <c r="E439" s="50"/>
      <c r="H439" s="50"/>
    </row>
    <row r="440" spans="3:8" ht="27" customHeight="1" x14ac:dyDescent="0.25">
      <c r="C440" s="49"/>
      <c r="D440" s="49"/>
      <c r="E440" s="50"/>
      <c r="H440" s="50"/>
    </row>
    <row r="441" spans="3:8" ht="27" customHeight="1" x14ac:dyDescent="0.25">
      <c r="C441" s="49"/>
      <c r="D441" s="49"/>
      <c r="E441" s="50"/>
      <c r="H441" s="50"/>
    </row>
    <row r="442" spans="3:8" ht="27" customHeight="1" x14ac:dyDescent="0.25">
      <c r="C442" s="49"/>
      <c r="D442" s="49"/>
      <c r="E442" s="50"/>
      <c r="H442" s="50"/>
    </row>
    <row r="443" spans="3:8" ht="27" customHeight="1" x14ac:dyDescent="0.25">
      <c r="C443" s="49"/>
      <c r="D443" s="49"/>
      <c r="E443" s="50"/>
      <c r="H443" s="50"/>
    </row>
    <row r="444" spans="3:8" ht="27" customHeight="1" x14ac:dyDescent="0.25">
      <c r="C444" s="49"/>
      <c r="D444" s="49"/>
      <c r="E444" s="50"/>
      <c r="H444" s="50"/>
    </row>
    <row r="445" spans="3:8" ht="27" customHeight="1" x14ac:dyDescent="0.25">
      <c r="C445" s="49"/>
      <c r="D445" s="49"/>
      <c r="E445" s="50"/>
      <c r="H445" s="50"/>
    </row>
    <row r="446" spans="3:8" ht="27" customHeight="1" x14ac:dyDescent="0.25">
      <c r="C446" s="49"/>
      <c r="D446" s="49"/>
      <c r="E446" s="50"/>
      <c r="H446" s="50"/>
    </row>
    <row r="447" spans="3:8" ht="27" customHeight="1" x14ac:dyDescent="0.25">
      <c r="C447" s="49"/>
      <c r="D447" s="49"/>
      <c r="E447" s="50"/>
      <c r="H447" s="50"/>
    </row>
    <row r="448" spans="3:8" ht="27" customHeight="1" x14ac:dyDescent="0.25">
      <c r="C448" s="49"/>
      <c r="D448" s="49"/>
      <c r="E448" s="50"/>
      <c r="H448" s="50"/>
    </row>
    <row r="449" spans="3:8" ht="27" customHeight="1" x14ac:dyDescent="0.25">
      <c r="C449" s="49"/>
      <c r="D449" s="49"/>
      <c r="E449" s="50"/>
      <c r="H449" s="50"/>
    </row>
    <row r="450" spans="3:8" ht="27" customHeight="1" x14ac:dyDescent="0.25">
      <c r="C450" s="49"/>
      <c r="D450" s="49"/>
      <c r="E450" s="50"/>
      <c r="H450" s="50"/>
    </row>
    <row r="451" spans="3:8" ht="27" customHeight="1" x14ac:dyDescent="0.25">
      <c r="C451" s="49"/>
      <c r="D451" s="49"/>
      <c r="E451" s="50"/>
      <c r="H451" s="50"/>
    </row>
    <row r="452" spans="3:8" ht="27" customHeight="1" x14ac:dyDescent="0.25">
      <c r="C452" s="49"/>
      <c r="D452" s="49"/>
      <c r="E452" s="50"/>
      <c r="H452" s="50"/>
    </row>
    <row r="453" spans="3:8" ht="27" customHeight="1" x14ac:dyDescent="0.25">
      <c r="C453" s="49"/>
      <c r="D453" s="49"/>
      <c r="E453" s="50"/>
      <c r="H453" s="50"/>
    </row>
    <row r="454" spans="3:8" ht="27" customHeight="1" x14ac:dyDescent="0.25">
      <c r="C454" s="49"/>
      <c r="D454" s="49"/>
      <c r="E454" s="50"/>
      <c r="H454" s="50"/>
    </row>
    <row r="455" spans="3:8" ht="27" customHeight="1" x14ac:dyDescent="0.25">
      <c r="C455" s="49"/>
      <c r="D455" s="49"/>
      <c r="E455" s="50"/>
      <c r="H455" s="50"/>
    </row>
    <row r="456" spans="3:8" ht="27" customHeight="1" x14ac:dyDescent="0.25">
      <c r="C456" s="49"/>
      <c r="D456" s="49"/>
      <c r="E456" s="50"/>
      <c r="H456" s="50"/>
    </row>
    <row r="457" spans="3:8" ht="27" customHeight="1" x14ac:dyDescent="0.25">
      <c r="C457" s="49"/>
      <c r="D457" s="49"/>
      <c r="E457" s="50"/>
      <c r="H457" s="50"/>
    </row>
    <row r="458" spans="3:8" ht="27" customHeight="1" x14ac:dyDescent="0.25">
      <c r="C458" s="49"/>
      <c r="D458" s="49"/>
      <c r="E458" s="50"/>
      <c r="H458" s="50"/>
    </row>
    <row r="459" spans="3:8" ht="27" customHeight="1" x14ac:dyDescent="0.25">
      <c r="C459" s="49"/>
      <c r="D459" s="49"/>
      <c r="E459" s="50"/>
      <c r="H459" s="50"/>
    </row>
    <row r="460" spans="3:8" ht="27" customHeight="1" x14ac:dyDescent="0.25">
      <c r="C460" s="49"/>
      <c r="D460" s="49"/>
      <c r="E460" s="50"/>
      <c r="H460" s="50"/>
    </row>
    <row r="461" spans="3:8" ht="27" customHeight="1" x14ac:dyDescent="0.25">
      <c r="C461" s="49"/>
      <c r="D461" s="49"/>
      <c r="E461" s="50"/>
      <c r="H461" s="50"/>
    </row>
    <row r="462" spans="3:8" ht="27" customHeight="1" x14ac:dyDescent="0.25">
      <c r="C462" s="49"/>
      <c r="D462" s="49"/>
      <c r="E462" s="50"/>
      <c r="H462" s="50"/>
    </row>
    <row r="463" spans="3:8" ht="27" customHeight="1" x14ac:dyDescent="0.25">
      <c r="C463" s="49"/>
      <c r="D463" s="49"/>
      <c r="E463" s="50"/>
      <c r="H463" s="50"/>
    </row>
    <row r="464" spans="3:8" ht="27" customHeight="1" x14ac:dyDescent="0.25">
      <c r="C464" s="49"/>
      <c r="D464" s="49"/>
      <c r="E464" s="50"/>
      <c r="H464" s="50"/>
    </row>
    <row r="465" spans="3:8" ht="27" customHeight="1" x14ac:dyDescent="0.25">
      <c r="C465" s="49"/>
      <c r="D465" s="49"/>
      <c r="E465" s="50"/>
      <c r="H465" s="50"/>
    </row>
    <row r="466" spans="3:8" ht="27" customHeight="1" x14ac:dyDescent="0.25">
      <c r="C466" s="49"/>
      <c r="D466" s="49"/>
      <c r="E466" s="50"/>
      <c r="H466" s="50"/>
    </row>
    <row r="467" spans="3:8" ht="27" customHeight="1" x14ac:dyDescent="0.25">
      <c r="C467" s="49"/>
      <c r="D467" s="49"/>
      <c r="E467" s="50"/>
      <c r="H467" s="50"/>
    </row>
    <row r="468" spans="3:8" ht="27" customHeight="1" x14ac:dyDescent="0.25">
      <c r="C468" s="49"/>
      <c r="D468" s="49"/>
      <c r="E468" s="50"/>
      <c r="H468" s="50"/>
    </row>
    <row r="469" spans="3:8" ht="27" customHeight="1" x14ac:dyDescent="0.25">
      <c r="C469" s="49"/>
      <c r="D469" s="49"/>
      <c r="E469" s="50"/>
      <c r="H469" s="50"/>
    </row>
    <row r="470" spans="3:8" ht="27" customHeight="1" x14ac:dyDescent="0.25">
      <c r="C470" s="49"/>
      <c r="D470" s="49"/>
      <c r="E470" s="50"/>
      <c r="H470" s="50"/>
    </row>
    <row r="471" spans="3:8" ht="27" customHeight="1" x14ac:dyDescent="0.25">
      <c r="C471" s="49"/>
      <c r="D471" s="49"/>
      <c r="E471" s="50"/>
      <c r="H471" s="50"/>
    </row>
    <row r="472" spans="3:8" ht="27" customHeight="1" x14ac:dyDescent="0.25">
      <c r="C472" s="49"/>
      <c r="D472" s="49"/>
      <c r="E472" s="50"/>
      <c r="H472" s="50"/>
    </row>
    <row r="473" spans="3:8" ht="27" customHeight="1" x14ac:dyDescent="0.25">
      <c r="C473" s="49"/>
      <c r="D473" s="49"/>
      <c r="E473" s="50"/>
      <c r="H473" s="50"/>
    </row>
    <row r="474" spans="3:8" ht="27" customHeight="1" x14ac:dyDescent="0.25">
      <c r="C474" s="49"/>
      <c r="D474" s="49"/>
      <c r="E474" s="50"/>
      <c r="H474" s="50"/>
    </row>
    <row r="475" spans="3:8" ht="27" customHeight="1" x14ac:dyDescent="0.25">
      <c r="C475" s="49"/>
      <c r="D475" s="49"/>
      <c r="E475" s="50"/>
      <c r="H475" s="50"/>
    </row>
    <row r="476" spans="3:8" ht="27" customHeight="1" x14ac:dyDescent="0.25">
      <c r="C476" s="49"/>
      <c r="D476" s="49"/>
      <c r="E476" s="50"/>
      <c r="H476" s="50"/>
    </row>
    <row r="477" spans="3:8" ht="27" customHeight="1" x14ac:dyDescent="0.25">
      <c r="C477" s="49"/>
      <c r="D477" s="49"/>
      <c r="E477" s="50"/>
      <c r="H477" s="50"/>
    </row>
    <row r="478" spans="3:8" ht="27" customHeight="1" x14ac:dyDescent="0.25">
      <c r="C478" s="49"/>
      <c r="D478" s="49"/>
      <c r="E478" s="50"/>
      <c r="H478" s="50"/>
    </row>
    <row r="479" spans="3:8" ht="27" customHeight="1" x14ac:dyDescent="0.25">
      <c r="C479" s="49"/>
      <c r="D479" s="49"/>
      <c r="E479" s="50"/>
      <c r="H479" s="50"/>
    </row>
    <row r="480" spans="3:8" ht="27" customHeight="1" x14ac:dyDescent="0.25">
      <c r="C480" s="49"/>
      <c r="D480" s="49"/>
      <c r="E480" s="50"/>
      <c r="H480" s="50"/>
    </row>
    <row r="481" spans="3:8" ht="27" customHeight="1" x14ac:dyDescent="0.25">
      <c r="C481" s="49"/>
      <c r="D481" s="49"/>
      <c r="E481" s="50"/>
      <c r="H481" s="50"/>
    </row>
    <row r="482" spans="3:8" ht="27" customHeight="1" x14ac:dyDescent="0.25">
      <c r="C482" s="49"/>
      <c r="D482" s="49"/>
      <c r="E482" s="50"/>
      <c r="H482" s="50"/>
    </row>
    <row r="483" spans="3:8" ht="27" customHeight="1" x14ac:dyDescent="0.25">
      <c r="C483" s="49"/>
      <c r="D483" s="49"/>
      <c r="E483" s="50"/>
      <c r="H483" s="50"/>
    </row>
    <row r="484" spans="3:8" ht="27" customHeight="1" x14ac:dyDescent="0.25">
      <c r="C484" s="49"/>
      <c r="D484" s="49"/>
      <c r="E484" s="50"/>
      <c r="H484" s="50"/>
    </row>
    <row r="485" spans="3:8" ht="27" customHeight="1" x14ac:dyDescent="0.25">
      <c r="C485" s="49"/>
      <c r="D485" s="49"/>
      <c r="E485" s="50"/>
      <c r="H485" s="50"/>
    </row>
    <row r="486" spans="3:8" ht="27" customHeight="1" x14ac:dyDescent="0.25">
      <c r="C486" s="49"/>
      <c r="D486" s="49"/>
      <c r="E486" s="50"/>
      <c r="H486" s="50"/>
    </row>
    <row r="487" spans="3:8" ht="27" customHeight="1" x14ac:dyDescent="0.25">
      <c r="C487" s="49"/>
      <c r="D487" s="49"/>
      <c r="E487" s="50"/>
      <c r="H487" s="50"/>
    </row>
    <row r="488" spans="3:8" ht="27" customHeight="1" x14ac:dyDescent="0.25">
      <c r="C488" s="49"/>
      <c r="D488" s="49"/>
      <c r="E488" s="50"/>
      <c r="H488" s="50"/>
    </row>
    <row r="489" spans="3:8" ht="27" customHeight="1" x14ac:dyDescent="0.25">
      <c r="C489" s="49"/>
      <c r="D489" s="49"/>
      <c r="E489" s="50"/>
      <c r="H489" s="50"/>
    </row>
    <row r="490" spans="3:8" ht="27" customHeight="1" x14ac:dyDescent="0.25">
      <c r="C490" s="49"/>
      <c r="D490" s="49"/>
      <c r="E490" s="50"/>
      <c r="H490" s="50"/>
    </row>
    <row r="491" spans="3:8" ht="27" customHeight="1" x14ac:dyDescent="0.25">
      <c r="C491" s="49"/>
      <c r="D491" s="49"/>
      <c r="E491" s="50"/>
      <c r="H491" s="50"/>
    </row>
    <row r="492" spans="3:8" ht="27" customHeight="1" x14ac:dyDescent="0.25">
      <c r="C492" s="49"/>
      <c r="D492" s="49"/>
      <c r="E492" s="50"/>
      <c r="H492" s="50"/>
    </row>
    <row r="493" spans="3:8" ht="27" customHeight="1" x14ac:dyDescent="0.25">
      <c r="C493" s="49"/>
      <c r="D493" s="49"/>
      <c r="E493" s="50"/>
      <c r="H493" s="50"/>
    </row>
    <row r="494" spans="3:8" ht="27" customHeight="1" x14ac:dyDescent="0.25">
      <c r="C494" s="49"/>
      <c r="D494" s="49"/>
      <c r="E494" s="50"/>
      <c r="H494" s="50"/>
    </row>
    <row r="495" spans="3:8" ht="27" customHeight="1" x14ac:dyDescent="0.25">
      <c r="C495" s="49"/>
      <c r="D495" s="49"/>
      <c r="E495" s="50"/>
      <c r="H495" s="50"/>
    </row>
    <row r="496" spans="3:8" ht="27" customHeight="1" x14ac:dyDescent="0.25">
      <c r="C496" s="49"/>
      <c r="D496" s="49"/>
      <c r="E496" s="50"/>
      <c r="H496" s="50"/>
    </row>
    <row r="497" spans="3:8" ht="27" customHeight="1" x14ac:dyDescent="0.25">
      <c r="C497" s="49"/>
      <c r="D497" s="49"/>
      <c r="E497" s="50"/>
      <c r="H497" s="50"/>
    </row>
    <row r="498" spans="3:8" ht="27" customHeight="1" x14ac:dyDescent="0.25">
      <c r="C498" s="49"/>
      <c r="D498" s="49"/>
      <c r="E498" s="50"/>
      <c r="H498" s="50"/>
    </row>
    <row r="499" spans="3:8" ht="27" customHeight="1" x14ac:dyDescent="0.25">
      <c r="C499" s="49"/>
      <c r="D499" s="49"/>
      <c r="E499" s="50"/>
      <c r="H499" s="50"/>
    </row>
    <row r="500" spans="3:8" ht="27" customHeight="1" x14ac:dyDescent="0.25">
      <c r="C500" s="49"/>
      <c r="D500" s="49"/>
      <c r="E500" s="50"/>
      <c r="H500" s="50"/>
    </row>
    <row r="501" spans="3:8" ht="27" customHeight="1" x14ac:dyDescent="0.25">
      <c r="C501" s="49"/>
      <c r="D501" s="49"/>
      <c r="E501" s="50"/>
      <c r="H501" s="50"/>
    </row>
    <row r="502" spans="3:8" ht="27" customHeight="1" x14ac:dyDescent="0.25">
      <c r="C502" s="49"/>
      <c r="D502" s="49"/>
      <c r="E502" s="50"/>
      <c r="H502" s="50"/>
    </row>
    <row r="503" spans="3:8" ht="27" customHeight="1" x14ac:dyDescent="0.25">
      <c r="C503" s="49"/>
      <c r="D503" s="49"/>
      <c r="E503" s="50"/>
      <c r="H503" s="50"/>
    </row>
    <row r="504" spans="3:8" ht="27" customHeight="1" x14ac:dyDescent="0.25">
      <c r="C504" s="49"/>
      <c r="D504" s="49"/>
      <c r="E504" s="50"/>
      <c r="H504" s="50"/>
    </row>
    <row r="505" spans="3:8" ht="27" customHeight="1" x14ac:dyDescent="0.25">
      <c r="C505" s="49"/>
      <c r="D505" s="49"/>
      <c r="E505" s="50"/>
      <c r="H505" s="50"/>
    </row>
    <row r="506" spans="3:8" ht="27" customHeight="1" x14ac:dyDescent="0.25">
      <c r="C506" s="49"/>
      <c r="D506" s="49"/>
      <c r="E506" s="50"/>
      <c r="H506" s="50"/>
    </row>
    <row r="507" spans="3:8" ht="27" customHeight="1" x14ac:dyDescent="0.25">
      <c r="C507" s="49"/>
      <c r="D507" s="49"/>
      <c r="E507" s="50"/>
      <c r="H507" s="50"/>
    </row>
    <row r="508" spans="3:8" ht="27" customHeight="1" x14ac:dyDescent="0.25">
      <c r="C508" s="49"/>
      <c r="D508" s="49"/>
      <c r="E508" s="50"/>
      <c r="H508" s="50"/>
    </row>
    <row r="509" spans="3:8" ht="27" customHeight="1" x14ac:dyDescent="0.25">
      <c r="C509" s="49"/>
      <c r="D509" s="49"/>
      <c r="E509" s="50"/>
      <c r="H509" s="50"/>
    </row>
    <row r="510" spans="3:8" ht="27" customHeight="1" x14ac:dyDescent="0.25">
      <c r="C510" s="49"/>
      <c r="D510" s="49"/>
      <c r="E510" s="50"/>
      <c r="H510" s="50"/>
    </row>
    <row r="511" spans="3:8" ht="27" customHeight="1" x14ac:dyDescent="0.25">
      <c r="C511" s="49"/>
      <c r="D511" s="49"/>
      <c r="E511" s="50"/>
      <c r="H511" s="50"/>
    </row>
    <row r="512" spans="3:8" ht="27" customHeight="1" x14ac:dyDescent="0.25">
      <c r="C512" s="49"/>
      <c r="D512" s="49"/>
      <c r="E512" s="50"/>
      <c r="H512" s="50"/>
    </row>
    <row r="513" spans="3:8" ht="27" customHeight="1" x14ac:dyDescent="0.25">
      <c r="C513" s="49"/>
      <c r="D513" s="49"/>
      <c r="E513" s="50"/>
      <c r="H513" s="50"/>
    </row>
    <row r="514" spans="3:8" ht="27" customHeight="1" x14ac:dyDescent="0.25">
      <c r="C514" s="49"/>
      <c r="D514" s="49"/>
      <c r="E514" s="50"/>
      <c r="H514" s="50"/>
    </row>
    <row r="515" spans="3:8" ht="27" customHeight="1" x14ac:dyDescent="0.25">
      <c r="C515" s="49"/>
      <c r="D515" s="49"/>
      <c r="E515" s="50"/>
      <c r="H515" s="50"/>
    </row>
    <row r="516" spans="3:8" ht="27" customHeight="1" x14ac:dyDescent="0.25">
      <c r="C516" s="49"/>
      <c r="D516" s="49"/>
      <c r="E516" s="50"/>
      <c r="H516" s="50"/>
    </row>
    <row r="517" spans="3:8" ht="27" customHeight="1" x14ac:dyDescent="0.25">
      <c r="C517" s="49"/>
      <c r="D517" s="49"/>
      <c r="E517" s="50"/>
      <c r="H517" s="50"/>
    </row>
    <row r="518" spans="3:8" ht="27" customHeight="1" x14ac:dyDescent="0.25">
      <c r="C518" s="49"/>
      <c r="D518" s="49"/>
      <c r="E518" s="50"/>
      <c r="H518" s="50"/>
    </row>
    <row r="519" spans="3:8" ht="27" customHeight="1" x14ac:dyDescent="0.25">
      <c r="C519" s="49"/>
      <c r="D519" s="49"/>
      <c r="E519" s="50"/>
      <c r="H519" s="50"/>
    </row>
    <row r="520" spans="3:8" ht="27" customHeight="1" x14ac:dyDescent="0.25">
      <c r="C520" s="49"/>
      <c r="D520" s="49"/>
      <c r="E520" s="50"/>
      <c r="H520" s="50"/>
    </row>
    <row r="521" spans="3:8" ht="27" customHeight="1" x14ac:dyDescent="0.25">
      <c r="C521" s="49"/>
      <c r="D521" s="49"/>
      <c r="E521" s="50"/>
      <c r="H521" s="50"/>
    </row>
    <row r="522" spans="3:8" ht="27" customHeight="1" x14ac:dyDescent="0.25">
      <c r="C522" s="49"/>
      <c r="D522" s="49"/>
      <c r="E522" s="50"/>
      <c r="H522" s="50"/>
    </row>
    <row r="523" spans="3:8" ht="27" customHeight="1" x14ac:dyDescent="0.25">
      <c r="C523" s="49"/>
      <c r="D523" s="49"/>
      <c r="E523" s="50"/>
      <c r="H523" s="50"/>
    </row>
    <row r="524" spans="3:8" ht="27" customHeight="1" x14ac:dyDescent="0.25">
      <c r="C524" s="49"/>
      <c r="D524" s="49"/>
      <c r="E524" s="50"/>
      <c r="H524" s="50"/>
    </row>
    <row r="525" spans="3:8" ht="27" customHeight="1" x14ac:dyDescent="0.25">
      <c r="C525" s="49"/>
      <c r="D525" s="49"/>
      <c r="E525" s="50"/>
      <c r="H525" s="50"/>
    </row>
    <row r="526" spans="3:8" ht="27" customHeight="1" x14ac:dyDescent="0.25">
      <c r="C526" s="49"/>
      <c r="D526" s="49"/>
      <c r="E526" s="50"/>
      <c r="H526" s="50"/>
    </row>
    <row r="527" spans="3:8" ht="27" customHeight="1" x14ac:dyDescent="0.25">
      <c r="C527" s="49"/>
      <c r="D527" s="49"/>
      <c r="E527" s="50"/>
      <c r="H527" s="50"/>
    </row>
    <row r="528" spans="3:8" ht="27" customHeight="1" x14ac:dyDescent="0.25">
      <c r="C528" s="49"/>
      <c r="D528" s="49"/>
      <c r="E528" s="50"/>
      <c r="H528" s="50"/>
    </row>
    <row r="529" spans="3:8" ht="27" customHeight="1" x14ac:dyDescent="0.25">
      <c r="C529" s="49"/>
      <c r="D529" s="49"/>
      <c r="E529" s="50"/>
      <c r="H529" s="50"/>
    </row>
    <row r="530" spans="3:8" ht="27" customHeight="1" x14ac:dyDescent="0.25">
      <c r="C530" s="49"/>
      <c r="D530" s="49"/>
      <c r="E530" s="50"/>
      <c r="H530" s="50"/>
    </row>
    <row r="531" spans="3:8" ht="27" customHeight="1" x14ac:dyDescent="0.25">
      <c r="C531" s="49"/>
      <c r="D531" s="49"/>
      <c r="E531" s="50"/>
      <c r="H531" s="50"/>
    </row>
    <row r="532" spans="3:8" ht="27" customHeight="1" x14ac:dyDescent="0.25">
      <c r="C532" s="49"/>
      <c r="D532" s="49"/>
      <c r="E532" s="50"/>
      <c r="H532" s="50"/>
    </row>
    <row r="533" spans="3:8" ht="27" customHeight="1" x14ac:dyDescent="0.25">
      <c r="C533" s="49"/>
      <c r="D533" s="49"/>
      <c r="E533" s="50"/>
      <c r="H533" s="50"/>
    </row>
    <row r="534" spans="3:8" ht="27" customHeight="1" x14ac:dyDescent="0.25">
      <c r="C534" s="49"/>
      <c r="D534" s="49"/>
      <c r="E534" s="50"/>
      <c r="H534" s="50"/>
    </row>
    <row r="535" spans="3:8" ht="27" customHeight="1" x14ac:dyDescent="0.25">
      <c r="C535" s="49"/>
      <c r="D535" s="49"/>
      <c r="E535" s="50"/>
      <c r="H535" s="50"/>
    </row>
    <row r="536" spans="3:8" ht="27" customHeight="1" x14ac:dyDescent="0.25">
      <c r="C536" s="49"/>
      <c r="D536" s="49"/>
      <c r="E536" s="50"/>
      <c r="H536" s="50"/>
    </row>
    <row r="537" spans="3:8" ht="27" customHeight="1" x14ac:dyDescent="0.25">
      <c r="C537" s="49"/>
      <c r="D537" s="49"/>
      <c r="E537" s="50"/>
      <c r="H537" s="50"/>
    </row>
    <row r="538" spans="3:8" ht="27" customHeight="1" x14ac:dyDescent="0.25">
      <c r="C538" s="49"/>
      <c r="D538" s="49"/>
      <c r="E538" s="50"/>
      <c r="H538" s="50"/>
    </row>
    <row r="539" spans="3:8" ht="27" customHeight="1" x14ac:dyDescent="0.25">
      <c r="C539" s="49"/>
      <c r="D539" s="49"/>
      <c r="E539" s="50"/>
      <c r="H539" s="50"/>
    </row>
    <row r="540" spans="3:8" ht="27" customHeight="1" x14ac:dyDescent="0.25">
      <c r="C540" s="49"/>
      <c r="D540" s="49"/>
      <c r="E540" s="50"/>
      <c r="H540" s="50"/>
    </row>
    <row r="541" spans="3:8" ht="27" customHeight="1" x14ac:dyDescent="0.25">
      <c r="C541" s="49"/>
      <c r="D541" s="49"/>
      <c r="E541" s="50"/>
      <c r="H541" s="50"/>
    </row>
    <row r="542" spans="3:8" ht="27" customHeight="1" x14ac:dyDescent="0.25">
      <c r="C542" s="49"/>
      <c r="D542" s="49"/>
      <c r="E542" s="50"/>
      <c r="H542" s="50"/>
    </row>
    <row r="543" spans="3:8" ht="27" customHeight="1" x14ac:dyDescent="0.25">
      <c r="C543" s="49"/>
      <c r="D543" s="49"/>
      <c r="E543" s="50"/>
      <c r="H543" s="50"/>
    </row>
    <row r="544" spans="3:8" ht="27" customHeight="1" x14ac:dyDescent="0.25">
      <c r="C544" s="49"/>
      <c r="D544" s="49"/>
      <c r="E544" s="50"/>
      <c r="H544" s="50"/>
    </row>
    <row r="545" spans="3:8" ht="27" customHeight="1" x14ac:dyDescent="0.25">
      <c r="C545" s="49"/>
      <c r="D545" s="49"/>
      <c r="E545" s="50"/>
      <c r="H545" s="50"/>
    </row>
    <row r="546" spans="3:8" ht="27" customHeight="1" x14ac:dyDescent="0.25">
      <c r="C546" s="49"/>
      <c r="D546" s="49"/>
      <c r="E546" s="50"/>
      <c r="H546" s="50"/>
    </row>
    <row r="547" spans="3:8" ht="27" customHeight="1" x14ac:dyDescent="0.25">
      <c r="C547" s="49"/>
      <c r="D547" s="49"/>
      <c r="E547" s="50"/>
      <c r="H547" s="50"/>
    </row>
    <row r="548" spans="3:8" ht="27" customHeight="1" x14ac:dyDescent="0.25">
      <c r="C548" s="49"/>
      <c r="D548" s="49"/>
      <c r="E548" s="50"/>
      <c r="H548" s="50"/>
    </row>
    <row r="549" spans="3:8" ht="27" customHeight="1" x14ac:dyDescent="0.25">
      <c r="C549" s="49"/>
      <c r="D549" s="49"/>
      <c r="E549" s="50"/>
      <c r="H549" s="50"/>
    </row>
    <row r="550" spans="3:8" ht="27" customHeight="1" x14ac:dyDescent="0.25">
      <c r="C550" s="49"/>
      <c r="D550" s="49"/>
      <c r="E550" s="50"/>
      <c r="H550" s="50"/>
    </row>
    <row r="551" spans="3:8" ht="27" customHeight="1" x14ac:dyDescent="0.25">
      <c r="C551" s="49"/>
      <c r="D551" s="49"/>
      <c r="E551" s="50"/>
      <c r="H551" s="50"/>
    </row>
    <row r="552" spans="3:8" ht="27" customHeight="1" x14ac:dyDescent="0.25">
      <c r="C552" s="49"/>
      <c r="D552" s="49"/>
      <c r="E552" s="50"/>
      <c r="H552" s="50"/>
    </row>
    <row r="553" spans="3:8" ht="27" customHeight="1" x14ac:dyDescent="0.25">
      <c r="C553" s="49"/>
      <c r="D553" s="49"/>
      <c r="E553" s="50"/>
      <c r="H553" s="50"/>
    </row>
    <row r="554" spans="3:8" ht="27" customHeight="1" x14ac:dyDescent="0.25">
      <c r="C554" s="49"/>
      <c r="D554" s="49"/>
      <c r="E554" s="50"/>
      <c r="H554" s="50"/>
    </row>
    <row r="555" spans="3:8" ht="27" customHeight="1" x14ac:dyDescent="0.25">
      <c r="C555" s="49"/>
      <c r="D555" s="49"/>
      <c r="E555" s="50"/>
      <c r="H555" s="50"/>
    </row>
    <row r="556" spans="3:8" ht="27" customHeight="1" x14ac:dyDescent="0.25">
      <c r="C556" s="49"/>
      <c r="D556" s="49"/>
      <c r="E556" s="50"/>
      <c r="H556" s="50"/>
    </row>
    <row r="557" spans="3:8" ht="27" customHeight="1" x14ac:dyDescent="0.25">
      <c r="C557" s="49"/>
      <c r="D557" s="49"/>
      <c r="E557" s="50"/>
      <c r="H557" s="50"/>
    </row>
    <row r="558" spans="3:8" ht="27" customHeight="1" x14ac:dyDescent="0.25">
      <c r="C558" s="49"/>
      <c r="D558" s="49"/>
      <c r="E558" s="50"/>
      <c r="H558" s="50"/>
    </row>
    <row r="559" spans="3:8" ht="27" customHeight="1" x14ac:dyDescent="0.25">
      <c r="C559" s="49"/>
      <c r="D559" s="49"/>
      <c r="E559" s="50"/>
      <c r="H559" s="50"/>
    </row>
    <row r="560" spans="3:8" ht="27" customHeight="1" x14ac:dyDescent="0.25">
      <c r="C560" s="49"/>
      <c r="D560" s="49"/>
      <c r="E560" s="50"/>
      <c r="H560" s="50"/>
    </row>
    <row r="561" spans="3:8" ht="27" customHeight="1" x14ac:dyDescent="0.25">
      <c r="C561" s="49"/>
      <c r="D561" s="49"/>
      <c r="E561" s="50"/>
      <c r="H561" s="50"/>
    </row>
    <row r="562" spans="3:8" ht="27" customHeight="1" x14ac:dyDescent="0.25">
      <c r="C562" s="49"/>
      <c r="D562" s="49"/>
      <c r="E562" s="50"/>
      <c r="H562" s="50"/>
    </row>
    <row r="563" spans="3:8" ht="27" customHeight="1" x14ac:dyDescent="0.25">
      <c r="C563" s="49"/>
      <c r="D563" s="49"/>
      <c r="E563" s="50"/>
      <c r="H563" s="50"/>
    </row>
    <row r="564" spans="3:8" ht="27" customHeight="1" x14ac:dyDescent="0.25">
      <c r="C564" s="49"/>
      <c r="D564" s="49"/>
      <c r="E564" s="50"/>
      <c r="H564" s="50"/>
    </row>
    <row r="565" spans="3:8" ht="27" customHeight="1" x14ac:dyDescent="0.25">
      <c r="C565" s="49"/>
      <c r="D565" s="49"/>
      <c r="E565" s="50"/>
      <c r="H565" s="50"/>
    </row>
    <row r="566" spans="3:8" ht="27" customHeight="1" x14ac:dyDescent="0.25">
      <c r="C566" s="49"/>
      <c r="D566" s="49"/>
      <c r="E566" s="50"/>
      <c r="H566" s="50"/>
    </row>
    <row r="567" spans="3:8" ht="27" customHeight="1" x14ac:dyDescent="0.25">
      <c r="C567" s="49"/>
      <c r="D567" s="49"/>
      <c r="E567" s="50"/>
      <c r="H567" s="50"/>
    </row>
    <row r="568" spans="3:8" ht="27" customHeight="1" x14ac:dyDescent="0.25">
      <c r="C568" s="49"/>
      <c r="D568" s="49"/>
      <c r="E568" s="50"/>
      <c r="H568" s="50"/>
    </row>
    <row r="569" spans="3:8" ht="27" customHeight="1" x14ac:dyDescent="0.25">
      <c r="C569" s="49"/>
      <c r="D569" s="49"/>
      <c r="E569" s="50"/>
      <c r="H569" s="50"/>
    </row>
    <row r="570" spans="3:8" ht="27" customHeight="1" x14ac:dyDescent="0.25">
      <c r="C570" s="49"/>
      <c r="D570" s="49"/>
      <c r="E570" s="50"/>
      <c r="H570" s="50"/>
    </row>
    <row r="571" spans="3:8" ht="27" customHeight="1" x14ac:dyDescent="0.25">
      <c r="C571" s="49"/>
      <c r="D571" s="49"/>
      <c r="E571" s="50"/>
      <c r="H571" s="50"/>
    </row>
    <row r="572" spans="3:8" ht="27" customHeight="1" x14ac:dyDescent="0.25">
      <c r="C572" s="49"/>
      <c r="D572" s="49"/>
      <c r="E572" s="50"/>
      <c r="H572" s="50"/>
    </row>
    <row r="573" spans="3:8" ht="27" customHeight="1" x14ac:dyDescent="0.25">
      <c r="C573" s="49"/>
      <c r="D573" s="49"/>
      <c r="E573" s="50"/>
      <c r="H573" s="50"/>
    </row>
    <row r="574" spans="3:8" ht="27" customHeight="1" x14ac:dyDescent="0.25">
      <c r="C574" s="49"/>
      <c r="D574" s="49"/>
      <c r="E574" s="50"/>
      <c r="H574" s="50"/>
    </row>
    <row r="575" spans="3:8" ht="27" customHeight="1" x14ac:dyDescent="0.25">
      <c r="C575" s="49"/>
      <c r="D575" s="49"/>
      <c r="E575" s="50"/>
      <c r="H575" s="50"/>
    </row>
    <row r="576" spans="3:8" ht="27" customHeight="1" x14ac:dyDescent="0.25">
      <c r="C576" s="49"/>
      <c r="D576" s="49"/>
      <c r="E576" s="50"/>
      <c r="H576" s="50"/>
    </row>
    <row r="577" spans="3:8" ht="27" customHeight="1" x14ac:dyDescent="0.25">
      <c r="C577" s="49"/>
      <c r="D577" s="49"/>
      <c r="E577" s="50"/>
      <c r="H577" s="50"/>
    </row>
    <row r="578" spans="3:8" ht="27" customHeight="1" x14ac:dyDescent="0.25">
      <c r="C578" s="49"/>
      <c r="D578" s="49"/>
      <c r="E578" s="50"/>
      <c r="H578" s="50"/>
    </row>
    <row r="579" spans="3:8" ht="27" customHeight="1" x14ac:dyDescent="0.25">
      <c r="C579" s="49"/>
      <c r="D579" s="49"/>
      <c r="E579" s="50"/>
      <c r="H579" s="50"/>
    </row>
    <row r="580" spans="3:8" ht="27" customHeight="1" x14ac:dyDescent="0.25">
      <c r="C580" s="49"/>
      <c r="D580" s="49"/>
      <c r="E580" s="50"/>
      <c r="H580" s="50"/>
    </row>
    <row r="581" spans="3:8" ht="27" customHeight="1" x14ac:dyDescent="0.25">
      <c r="C581" s="49"/>
      <c r="D581" s="49"/>
      <c r="E581" s="50"/>
      <c r="H581" s="50"/>
    </row>
    <row r="582" spans="3:8" ht="27" customHeight="1" x14ac:dyDescent="0.25">
      <c r="C582" s="49"/>
      <c r="D582" s="49"/>
      <c r="E582" s="50"/>
      <c r="H582" s="50"/>
    </row>
    <row r="583" spans="3:8" ht="27" customHeight="1" x14ac:dyDescent="0.25">
      <c r="C583" s="49"/>
      <c r="D583" s="49"/>
      <c r="E583" s="50"/>
      <c r="H583" s="50"/>
    </row>
    <row r="584" spans="3:8" ht="27" customHeight="1" x14ac:dyDescent="0.25">
      <c r="C584" s="49"/>
      <c r="D584" s="49"/>
      <c r="E584" s="50"/>
      <c r="H584" s="50"/>
    </row>
    <row r="585" spans="3:8" ht="27" customHeight="1" x14ac:dyDescent="0.25">
      <c r="C585" s="49"/>
      <c r="D585" s="49"/>
      <c r="E585" s="50"/>
      <c r="H585" s="50"/>
    </row>
    <row r="586" spans="3:8" ht="27" customHeight="1" x14ac:dyDescent="0.25">
      <c r="C586" s="49"/>
      <c r="D586" s="49"/>
      <c r="E586" s="50"/>
      <c r="H586" s="50"/>
    </row>
    <row r="587" spans="3:8" ht="27" customHeight="1" x14ac:dyDescent="0.25">
      <c r="C587" s="49"/>
      <c r="D587" s="49"/>
      <c r="E587" s="50"/>
      <c r="H587" s="50"/>
    </row>
    <row r="588" spans="3:8" ht="27" customHeight="1" x14ac:dyDescent="0.25">
      <c r="C588" s="49"/>
      <c r="D588" s="49"/>
      <c r="E588" s="50"/>
      <c r="H588" s="50"/>
    </row>
    <row r="589" spans="3:8" ht="27" customHeight="1" x14ac:dyDescent="0.25">
      <c r="C589" s="49"/>
      <c r="D589" s="49"/>
      <c r="E589" s="50"/>
      <c r="H589" s="50"/>
    </row>
    <row r="590" spans="3:8" ht="27" customHeight="1" x14ac:dyDescent="0.25">
      <c r="C590" s="49"/>
      <c r="D590" s="49"/>
      <c r="E590" s="50"/>
      <c r="H590" s="50"/>
    </row>
    <row r="591" spans="3:8" ht="27" customHeight="1" x14ac:dyDescent="0.25">
      <c r="C591" s="49"/>
      <c r="D591" s="49"/>
      <c r="E591" s="50"/>
      <c r="H591" s="50"/>
    </row>
    <row r="592" spans="3:8" ht="27" customHeight="1" x14ac:dyDescent="0.25">
      <c r="C592" s="49"/>
      <c r="D592" s="49"/>
      <c r="E592" s="50"/>
      <c r="H592" s="50"/>
    </row>
    <row r="593" spans="3:8" ht="27" customHeight="1" x14ac:dyDescent="0.25">
      <c r="C593" s="49"/>
      <c r="D593" s="49"/>
      <c r="E593" s="50"/>
      <c r="H593" s="50"/>
    </row>
    <row r="594" spans="3:8" ht="27" customHeight="1" x14ac:dyDescent="0.25">
      <c r="C594" s="49"/>
      <c r="D594" s="49"/>
      <c r="E594" s="50"/>
      <c r="H594" s="50"/>
    </row>
    <row r="595" spans="3:8" ht="27" customHeight="1" x14ac:dyDescent="0.25">
      <c r="C595" s="49"/>
      <c r="D595" s="49"/>
      <c r="E595" s="50"/>
      <c r="H595" s="50"/>
    </row>
    <row r="596" spans="3:8" ht="27" customHeight="1" x14ac:dyDescent="0.25">
      <c r="C596" s="49"/>
      <c r="D596" s="49"/>
      <c r="E596" s="50"/>
      <c r="H596" s="50"/>
    </row>
    <row r="597" spans="3:8" ht="27" customHeight="1" x14ac:dyDescent="0.25">
      <c r="C597" s="49"/>
      <c r="D597" s="49"/>
      <c r="E597" s="50"/>
      <c r="H597" s="50"/>
    </row>
    <row r="598" spans="3:8" ht="27" customHeight="1" x14ac:dyDescent="0.25">
      <c r="C598" s="49"/>
      <c r="D598" s="49"/>
      <c r="E598" s="50"/>
      <c r="H598" s="50"/>
    </row>
    <row r="599" spans="3:8" ht="27" customHeight="1" x14ac:dyDescent="0.25">
      <c r="C599" s="49"/>
      <c r="D599" s="49"/>
      <c r="E599" s="50"/>
      <c r="H599" s="50"/>
    </row>
    <row r="600" spans="3:8" ht="27" customHeight="1" x14ac:dyDescent="0.25">
      <c r="C600" s="49"/>
      <c r="D600" s="49"/>
      <c r="E600" s="50"/>
      <c r="H600" s="50"/>
    </row>
    <row r="601" spans="3:8" ht="27" customHeight="1" x14ac:dyDescent="0.25">
      <c r="C601" s="49"/>
      <c r="D601" s="49"/>
      <c r="E601" s="50"/>
      <c r="H601" s="50"/>
    </row>
    <row r="602" spans="3:8" ht="27" customHeight="1" x14ac:dyDescent="0.25">
      <c r="C602" s="49"/>
      <c r="D602" s="49"/>
      <c r="E602" s="50"/>
      <c r="H602" s="50"/>
    </row>
    <row r="603" spans="3:8" ht="27" customHeight="1" x14ac:dyDescent="0.25">
      <c r="C603" s="49"/>
      <c r="D603" s="49"/>
      <c r="E603" s="50"/>
      <c r="H603" s="50"/>
    </row>
    <row r="604" spans="3:8" ht="27" customHeight="1" x14ac:dyDescent="0.25">
      <c r="C604" s="49"/>
      <c r="D604" s="49"/>
      <c r="E604" s="50"/>
      <c r="H604" s="50"/>
    </row>
    <row r="605" spans="3:8" ht="27" customHeight="1" x14ac:dyDescent="0.25">
      <c r="C605" s="49"/>
      <c r="D605" s="49"/>
      <c r="E605" s="50"/>
      <c r="H605" s="50"/>
    </row>
    <row r="606" spans="3:8" ht="27" customHeight="1" x14ac:dyDescent="0.25">
      <c r="C606" s="49"/>
      <c r="D606" s="49"/>
      <c r="E606" s="50"/>
      <c r="H606" s="50"/>
    </row>
    <row r="607" spans="3:8" ht="27" customHeight="1" x14ac:dyDescent="0.25">
      <c r="C607" s="49"/>
      <c r="D607" s="49"/>
      <c r="E607" s="50"/>
      <c r="H607" s="50"/>
    </row>
    <row r="608" spans="3:8" ht="27" customHeight="1" x14ac:dyDescent="0.25">
      <c r="C608" s="49"/>
      <c r="D608" s="49"/>
      <c r="E608" s="50"/>
      <c r="H608" s="50"/>
    </row>
    <row r="609" spans="3:8" ht="27" customHeight="1" x14ac:dyDescent="0.25">
      <c r="C609" s="49"/>
      <c r="D609" s="49"/>
      <c r="E609" s="50"/>
      <c r="H609" s="50"/>
    </row>
    <row r="610" spans="3:8" ht="27" customHeight="1" x14ac:dyDescent="0.25">
      <c r="C610" s="49"/>
      <c r="D610" s="49"/>
      <c r="E610" s="50"/>
      <c r="H610" s="50"/>
    </row>
    <row r="611" spans="3:8" ht="27" customHeight="1" x14ac:dyDescent="0.25">
      <c r="C611" s="49"/>
      <c r="D611" s="49"/>
      <c r="E611" s="50"/>
      <c r="H611" s="50"/>
    </row>
    <row r="612" spans="3:8" ht="27" customHeight="1" x14ac:dyDescent="0.25">
      <c r="C612" s="49"/>
      <c r="D612" s="49"/>
      <c r="E612" s="50"/>
      <c r="H612" s="50"/>
    </row>
    <row r="613" spans="3:8" ht="27" customHeight="1" x14ac:dyDescent="0.25">
      <c r="C613" s="49"/>
      <c r="D613" s="49"/>
      <c r="E613" s="50"/>
      <c r="H613" s="50"/>
    </row>
    <row r="614" spans="3:8" ht="27" customHeight="1" x14ac:dyDescent="0.25">
      <c r="C614" s="49"/>
      <c r="D614" s="49"/>
      <c r="E614" s="50"/>
      <c r="H614" s="50"/>
    </row>
    <row r="615" spans="3:8" ht="27" customHeight="1" x14ac:dyDescent="0.25">
      <c r="C615" s="49"/>
      <c r="D615" s="49"/>
      <c r="E615" s="50"/>
      <c r="H615" s="50"/>
    </row>
    <row r="616" spans="3:8" ht="27" customHeight="1" x14ac:dyDescent="0.25">
      <c r="C616" s="49"/>
      <c r="D616" s="49"/>
      <c r="E616" s="50"/>
      <c r="H616" s="50"/>
    </row>
    <row r="617" spans="3:8" ht="27" customHeight="1" x14ac:dyDescent="0.25">
      <c r="C617" s="49"/>
      <c r="D617" s="49"/>
      <c r="E617" s="50"/>
      <c r="H617" s="50"/>
    </row>
    <row r="618" spans="3:8" ht="27" customHeight="1" x14ac:dyDescent="0.25">
      <c r="C618" s="49"/>
      <c r="D618" s="49"/>
      <c r="E618" s="50"/>
      <c r="H618" s="50"/>
    </row>
    <row r="619" spans="3:8" ht="27" customHeight="1" x14ac:dyDescent="0.25">
      <c r="C619" s="49"/>
      <c r="D619" s="49"/>
      <c r="E619" s="50"/>
      <c r="H619" s="50"/>
    </row>
    <row r="620" spans="3:8" ht="27" customHeight="1" x14ac:dyDescent="0.25">
      <c r="C620" s="49"/>
      <c r="D620" s="49"/>
      <c r="E620" s="50"/>
      <c r="H620" s="50"/>
    </row>
    <row r="621" spans="3:8" ht="27" customHeight="1" x14ac:dyDescent="0.25">
      <c r="C621" s="49"/>
      <c r="D621" s="49"/>
      <c r="E621" s="50"/>
      <c r="H621" s="50"/>
    </row>
    <row r="622" spans="3:8" ht="27" customHeight="1" x14ac:dyDescent="0.25">
      <c r="C622" s="49"/>
      <c r="D622" s="49"/>
      <c r="E622" s="50"/>
      <c r="H622" s="50"/>
    </row>
    <row r="623" spans="3:8" ht="27" customHeight="1" x14ac:dyDescent="0.25">
      <c r="C623" s="49"/>
      <c r="D623" s="49"/>
      <c r="E623" s="50"/>
      <c r="H623" s="50"/>
    </row>
    <row r="624" spans="3:8" ht="27" customHeight="1" x14ac:dyDescent="0.25">
      <c r="C624" s="49"/>
      <c r="D624" s="49"/>
      <c r="E624" s="50"/>
      <c r="H624" s="50"/>
    </row>
    <row r="625" spans="3:8" ht="27" customHeight="1" x14ac:dyDescent="0.25">
      <c r="C625" s="49"/>
      <c r="D625" s="49"/>
      <c r="E625" s="50"/>
      <c r="H625" s="50"/>
    </row>
    <row r="626" spans="3:8" ht="27" customHeight="1" x14ac:dyDescent="0.25">
      <c r="C626" s="49"/>
      <c r="D626" s="49"/>
      <c r="E626" s="50"/>
      <c r="H626" s="50"/>
    </row>
    <row r="627" spans="3:8" ht="27" customHeight="1" x14ac:dyDescent="0.25">
      <c r="C627" s="49"/>
      <c r="D627" s="49"/>
      <c r="E627" s="50"/>
      <c r="H627" s="50"/>
    </row>
    <row r="628" spans="3:8" ht="27" customHeight="1" x14ac:dyDescent="0.25">
      <c r="C628" s="49"/>
      <c r="D628" s="49"/>
      <c r="E628" s="50"/>
      <c r="H628" s="50"/>
    </row>
    <row r="629" spans="3:8" ht="27" customHeight="1" x14ac:dyDescent="0.25">
      <c r="C629" s="49"/>
      <c r="D629" s="49"/>
      <c r="E629" s="50"/>
      <c r="H629" s="50"/>
    </row>
    <row r="630" spans="3:8" ht="27" customHeight="1" x14ac:dyDescent="0.25">
      <c r="C630" s="49"/>
      <c r="D630" s="49"/>
      <c r="E630" s="50"/>
      <c r="H630" s="50"/>
    </row>
    <row r="631" spans="3:8" ht="27" customHeight="1" x14ac:dyDescent="0.25">
      <c r="C631" s="49"/>
      <c r="D631" s="49"/>
      <c r="E631" s="50"/>
      <c r="H631" s="50"/>
    </row>
    <row r="632" spans="3:8" ht="27" customHeight="1" x14ac:dyDescent="0.25">
      <c r="C632" s="49"/>
      <c r="D632" s="49"/>
      <c r="E632" s="50"/>
      <c r="H632" s="50"/>
    </row>
    <row r="633" spans="3:8" ht="27" customHeight="1" x14ac:dyDescent="0.25">
      <c r="C633" s="49"/>
      <c r="D633" s="49"/>
      <c r="E633" s="50"/>
      <c r="H633" s="50"/>
    </row>
    <row r="634" spans="3:8" ht="27" customHeight="1" x14ac:dyDescent="0.25">
      <c r="C634" s="49"/>
      <c r="D634" s="49"/>
      <c r="E634" s="50"/>
      <c r="H634" s="50"/>
    </row>
    <row r="635" spans="3:8" ht="27" customHeight="1" x14ac:dyDescent="0.25">
      <c r="C635" s="49"/>
      <c r="D635" s="49"/>
      <c r="E635" s="50"/>
      <c r="H635" s="50"/>
    </row>
    <row r="636" spans="3:8" ht="27" customHeight="1" x14ac:dyDescent="0.25">
      <c r="C636" s="49"/>
      <c r="D636" s="49"/>
      <c r="E636" s="50"/>
      <c r="H636" s="50"/>
    </row>
    <row r="637" spans="3:8" ht="27" customHeight="1" x14ac:dyDescent="0.25">
      <c r="C637" s="49"/>
      <c r="D637" s="49"/>
      <c r="E637" s="50"/>
      <c r="H637" s="50"/>
    </row>
    <row r="638" spans="3:8" ht="27" customHeight="1" x14ac:dyDescent="0.25">
      <c r="C638" s="49"/>
      <c r="D638" s="49"/>
      <c r="E638" s="50"/>
      <c r="H638" s="50"/>
    </row>
    <row r="639" spans="3:8" ht="27" customHeight="1" x14ac:dyDescent="0.25">
      <c r="C639" s="49"/>
      <c r="D639" s="49"/>
      <c r="E639" s="50"/>
      <c r="H639" s="50"/>
    </row>
    <row r="640" spans="3:8" ht="27" customHeight="1" x14ac:dyDescent="0.25">
      <c r="C640" s="49"/>
      <c r="D640" s="49"/>
      <c r="E640" s="50"/>
      <c r="H640" s="50"/>
    </row>
    <row r="641" spans="3:8" ht="27" customHeight="1" x14ac:dyDescent="0.25">
      <c r="C641" s="49"/>
      <c r="D641" s="49"/>
      <c r="E641" s="50"/>
      <c r="H641" s="50"/>
    </row>
    <row r="642" spans="3:8" ht="27" customHeight="1" x14ac:dyDescent="0.25">
      <c r="C642" s="49"/>
      <c r="D642" s="49"/>
      <c r="E642" s="50"/>
      <c r="H642" s="50"/>
    </row>
    <row r="643" spans="3:8" ht="27" customHeight="1" x14ac:dyDescent="0.25">
      <c r="C643" s="49"/>
      <c r="D643" s="49"/>
      <c r="E643" s="50"/>
      <c r="H643" s="50"/>
    </row>
    <row r="644" spans="3:8" ht="27" customHeight="1" x14ac:dyDescent="0.25">
      <c r="C644" s="49"/>
      <c r="D644" s="49"/>
      <c r="E644" s="50"/>
      <c r="H644" s="50"/>
    </row>
    <row r="645" spans="3:8" ht="27" customHeight="1" x14ac:dyDescent="0.25">
      <c r="C645" s="49"/>
      <c r="D645" s="49"/>
      <c r="E645" s="50"/>
      <c r="H645" s="50"/>
    </row>
    <row r="646" spans="3:8" ht="27" customHeight="1" x14ac:dyDescent="0.25">
      <c r="C646" s="49"/>
      <c r="D646" s="49"/>
      <c r="E646" s="50"/>
      <c r="H646" s="50"/>
    </row>
    <row r="647" spans="3:8" ht="27" customHeight="1" x14ac:dyDescent="0.25">
      <c r="C647" s="49"/>
      <c r="D647" s="49"/>
      <c r="E647" s="50"/>
      <c r="H647" s="50"/>
    </row>
    <row r="648" spans="3:8" ht="27" customHeight="1" x14ac:dyDescent="0.25">
      <c r="C648" s="49"/>
      <c r="D648" s="49"/>
      <c r="E648" s="50"/>
      <c r="H648" s="50"/>
    </row>
    <row r="649" spans="3:8" ht="27" customHeight="1" x14ac:dyDescent="0.25">
      <c r="C649" s="49"/>
      <c r="D649" s="49"/>
      <c r="E649" s="50"/>
      <c r="H649" s="50"/>
    </row>
    <row r="650" spans="3:8" ht="27" customHeight="1" x14ac:dyDescent="0.25">
      <c r="C650" s="49"/>
      <c r="D650" s="49"/>
      <c r="E650" s="50"/>
      <c r="H650" s="50"/>
    </row>
    <row r="651" spans="3:8" ht="27" customHeight="1" x14ac:dyDescent="0.25">
      <c r="C651" s="49"/>
      <c r="D651" s="49"/>
      <c r="E651" s="50"/>
      <c r="H651" s="50"/>
    </row>
    <row r="652" spans="3:8" ht="27" customHeight="1" x14ac:dyDescent="0.25">
      <c r="C652" s="49"/>
      <c r="D652" s="49"/>
      <c r="E652" s="50"/>
      <c r="H652" s="50"/>
    </row>
    <row r="653" spans="3:8" ht="27" customHeight="1" x14ac:dyDescent="0.25">
      <c r="C653" s="49"/>
      <c r="D653" s="49"/>
      <c r="E653" s="50"/>
      <c r="H653" s="50"/>
    </row>
    <row r="654" spans="3:8" ht="27" customHeight="1" x14ac:dyDescent="0.25">
      <c r="C654" s="49"/>
      <c r="D654" s="49"/>
      <c r="E654" s="50"/>
      <c r="H654" s="50"/>
    </row>
    <row r="655" spans="3:8" ht="27" customHeight="1" x14ac:dyDescent="0.25">
      <c r="C655" s="49"/>
      <c r="D655" s="49"/>
      <c r="E655" s="50"/>
      <c r="H655" s="50"/>
    </row>
    <row r="656" spans="3:8" ht="27" customHeight="1" x14ac:dyDescent="0.25">
      <c r="C656" s="49"/>
      <c r="D656" s="49"/>
      <c r="E656" s="50"/>
      <c r="H656" s="50"/>
    </row>
    <row r="657" spans="3:8" ht="27" customHeight="1" x14ac:dyDescent="0.25">
      <c r="C657" s="49"/>
      <c r="D657" s="49"/>
      <c r="E657" s="50"/>
      <c r="H657" s="50"/>
    </row>
    <row r="658" spans="3:8" ht="27" customHeight="1" x14ac:dyDescent="0.25">
      <c r="C658" s="49"/>
      <c r="D658" s="49"/>
      <c r="E658" s="50"/>
      <c r="H658" s="50"/>
    </row>
    <row r="659" spans="3:8" ht="27" customHeight="1" x14ac:dyDescent="0.25">
      <c r="C659" s="49"/>
      <c r="D659" s="49"/>
      <c r="E659" s="50"/>
      <c r="H659" s="50"/>
    </row>
    <row r="660" spans="3:8" ht="27" customHeight="1" x14ac:dyDescent="0.25">
      <c r="C660" s="49"/>
      <c r="D660" s="49"/>
      <c r="E660" s="50"/>
      <c r="H660" s="50"/>
    </row>
    <row r="661" spans="3:8" ht="27" customHeight="1" x14ac:dyDescent="0.25">
      <c r="C661" s="49"/>
      <c r="D661" s="49"/>
      <c r="E661" s="50"/>
      <c r="H661" s="50"/>
    </row>
    <row r="662" spans="3:8" ht="27" customHeight="1" x14ac:dyDescent="0.25">
      <c r="C662" s="49"/>
      <c r="D662" s="49"/>
      <c r="E662" s="50"/>
      <c r="H662" s="50"/>
    </row>
    <row r="663" spans="3:8" ht="27" customHeight="1" x14ac:dyDescent="0.25">
      <c r="C663" s="49"/>
      <c r="D663" s="49"/>
      <c r="E663" s="50"/>
      <c r="H663" s="50"/>
    </row>
    <row r="664" spans="3:8" ht="27" customHeight="1" x14ac:dyDescent="0.25">
      <c r="C664" s="49"/>
      <c r="D664" s="49"/>
      <c r="E664" s="50"/>
      <c r="H664" s="50"/>
    </row>
    <row r="665" spans="3:8" ht="27" customHeight="1" x14ac:dyDescent="0.25">
      <c r="C665" s="49"/>
      <c r="D665" s="49"/>
      <c r="E665" s="50"/>
      <c r="H665" s="50"/>
    </row>
    <row r="666" spans="3:8" ht="27" customHeight="1" x14ac:dyDescent="0.25">
      <c r="C666" s="49"/>
      <c r="D666" s="49"/>
      <c r="E666" s="50"/>
      <c r="H666" s="50"/>
    </row>
    <row r="667" spans="3:8" ht="27" customHeight="1" x14ac:dyDescent="0.25">
      <c r="C667" s="49"/>
      <c r="D667" s="49"/>
      <c r="E667" s="50"/>
      <c r="H667" s="50"/>
    </row>
    <row r="668" spans="3:8" ht="27" customHeight="1" x14ac:dyDescent="0.25">
      <c r="C668" s="49"/>
      <c r="D668" s="49"/>
      <c r="E668" s="50"/>
      <c r="H668" s="50"/>
    </row>
    <row r="669" spans="3:8" ht="27" customHeight="1" x14ac:dyDescent="0.25">
      <c r="C669" s="49"/>
      <c r="D669" s="49"/>
      <c r="E669" s="50"/>
      <c r="H669" s="50"/>
    </row>
    <row r="670" spans="3:8" ht="27" customHeight="1" x14ac:dyDescent="0.25">
      <c r="C670" s="49"/>
      <c r="D670" s="49"/>
      <c r="E670" s="50"/>
      <c r="H670" s="50"/>
    </row>
    <row r="671" spans="3:8" ht="27" customHeight="1" x14ac:dyDescent="0.25">
      <c r="C671" s="49"/>
      <c r="D671" s="49"/>
      <c r="E671" s="50"/>
      <c r="H671" s="50"/>
    </row>
    <row r="672" spans="3:8" ht="27" customHeight="1" x14ac:dyDescent="0.25">
      <c r="C672" s="49"/>
      <c r="D672" s="49"/>
      <c r="E672" s="50"/>
      <c r="H672" s="50"/>
    </row>
    <row r="673" spans="3:8" ht="27" customHeight="1" x14ac:dyDescent="0.25">
      <c r="C673" s="49"/>
      <c r="D673" s="49"/>
      <c r="E673" s="50"/>
      <c r="H673" s="50"/>
    </row>
    <row r="674" spans="3:8" ht="27" customHeight="1" x14ac:dyDescent="0.25">
      <c r="C674" s="49"/>
      <c r="D674" s="49"/>
      <c r="E674" s="50"/>
      <c r="H674" s="50"/>
    </row>
    <row r="675" spans="3:8" ht="27" customHeight="1" x14ac:dyDescent="0.25">
      <c r="C675" s="49"/>
      <c r="D675" s="49"/>
      <c r="E675" s="50"/>
      <c r="H675" s="50"/>
    </row>
    <row r="676" spans="3:8" ht="27" customHeight="1" x14ac:dyDescent="0.25">
      <c r="C676" s="49"/>
      <c r="D676" s="49"/>
      <c r="E676" s="50"/>
      <c r="H676" s="50"/>
    </row>
    <row r="677" spans="3:8" ht="27" customHeight="1" x14ac:dyDescent="0.25">
      <c r="C677" s="49"/>
      <c r="D677" s="49"/>
      <c r="E677" s="50"/>
      <c r="H677" s="50"/>
    </row>
    <row r="678" spans="3:8" ht="27" customHeight="1" x14ac:dyDescent="0.25">
      <c r="C678" s="49"/>
      <c r="D678" s="49"/>
      <c r="E678" s="50"/>
      <c r="H678" s="50"/>
    </row>
    <row r="679" spans="3:8" ht="27" customHeight="1" x14ac:dyDescent="0.25">
      <c r="C679" s="49"/>
      <c r="D679" s="49"/>
      <c r="E679" s="50"/>
      <c r="H679" s="50"/>
    </row>
    <row r="680" spans="3:8" ht="27" customHeight="1" x14ac:dyDescent="0.25">
      <c r="C680" s="49"/>
      <c r="D680" s="49"/>
      <c r="E680" s="50"/>
      <c r="H680" s="50"/>
    </row>
    <row r="681" spans="3:8" ht="27" customHeight="1" x14ac:dyDescent="0.25">
      <c r="E681" s="50"/>
      <c r="H681" s="50"/>
    </row>
    <row r="682" spans="3:8" ht="27" customHeight="1" x14ac:dyDescent="0.25">
      <c r="E682" s="50"/>
      <c r="H682" s="50"/>
    </row>
    <row r="683" spans="3:8" ht="27" customHeight="1" x14ac:dyDescent="0.25">
      <c r="E683" s="50"/>
      <c r="H683" s="50"/>
    </row>
    <row r="684" spans="3:8" ht="27" customHeight="1" x14ac:dyDescent="0.25">
      <c r="E684" s="50"/>
      <c r="H684" s="50"/>
    </row>
    <row r="685" spans="3:8" ht="27" customHeight="1" x14ac:dyDescent="0.25">
      <c r="E685" s="50"/>
      <c r="H685" s="50"/>
    </row>
    <row r="686" spans="3:8" ht="27" customHeight="1" x14ac:dyDescent="0.25">
      <c r="E686" s="50"/>
      <c r="H686" s="50"/>
    </row>
    <row r="687" spans="3:8" ht="27" customHeight="1" x14ac:dyDescent="0.25">
      <c r="E687" s="50"/>
      <c r="H687" s="50"/>
    </row>
    <row r="688" spans="3:8" ht="27" customHeight="1" x14ac:dyDescent="0.25">
      <c r="E688" s="50"/>
      <c r="H688" s="50"/>
    </row>
    <row r="689" spans="5:8" ht="27" customHeight="1" x14ac:dyDescent="0.25">
      <c r="E689" s="50"/>
      <c r="H689" s="50"/>
    </row>
    <row r="690" spans="5:8" ht="27" customHeight="1" x14ac:dyDescent="0.25">
      <c r="E690" s="50"/>
      <c r="H690" s="50"/>
    </row>
    <row r="691" spans="5:8" ht="27" customHeight="1" x14ac:dyDescent="0.25">
      <c r="E691" s="50"/>
      <c r="H691" s="50"/>
    </row>
    <row r="692" spans="5:8" ht="27" customHeight="1" x14ac:dyDescent="0.25">
      <c r="E692" s="50"/>
      <c r="H692" s="50"/>
    </row>
    <row r="693" spans="5:8" ht="27" customHeight="1" x14ac:dyDescent="0.25">
      <c r="E693" s="50"/>
      <c r="H693" s="50"/>
    </row>
    <row r="694" spans="5:8" ht="27" customHeight="1" x14ac:dyDescent="0.25">
      <c r="E694" s="50"/>
      <c r="H694" s="50"/>
    </row>
    <row r="695" spans="5:8" ht="27" customHeight="1" x14ac:dyDescent="0.25">
      <c r="E695" s="50"/>
      <c r="H695" s="50"/>
    </row>
    <row r="696" spans="5:8" ht="27" customHeight="1" x14ac:dyDescent="0.25">
      <c r="E696" s="50"/>
      <c r="H696" s="50"/>
    </row>
    <row r="697" spans="5:8" ht="27" customHeight="1" x14ac:dyDescent="0.25">
      <c r="E697" s="50"/>
      <c r="H697" s="50"/>
    </row>
    <row r="698" spans="5:8" ht="27" customHeight="1" x14ac:dyDescent="0.25">
      <c r="E698" s="50"/>
      <c r="H698" s="50"/>
    </row>
    <row r="699" spans="5:8" ht="27" customHeight="1" x14ac:dyDescent="0.25">
      <c r="E699" s="50"/>
      <c r="H699" s="50"/>
    </row>
    <row r="700" spans="5:8" ht="27" customHeight="1" x14ac:dyDescent="0.25">
      <c r="E700" s="50"/>
      <c r="H700" s="50"/>
    </row>
    <row r="701" spans="5:8" ht="27" customHeight="1" x14ac:dyDescent="0.25">
      <c r="E701" s="50"/>
      <c r="H701" s="50"/>
    </row>
    <row r="702" spans="5:8" ht="27" customHeight="1" x14ac:dyDescent="0.25">
      <c r="E702" s="50"/>
      <c r="H702" s="50"/>
    </row>
    <row r="703" spans="5:8" ht="27" customHeight="1" x14ac:dyDescent="0.25">
      <c r="E703" s="50"/>
      <c r="H703" s="50"/>
    </row>
    <row r="704" spans="5:8" ht="27" customHeight="1" x14ac:dyDescent="0.25">
      <c r="E704" s="50"/>
      <c r="H704" s="50"/>
    </row>
    <row r="705" spans="5:8" ht="27" customHeight="1" x14ac:dyDescent="0.25">
      <c r="E705" s="50"/>
      <c r="H705" s="50"/>
    </row>
    <row r="706" spans="5:8" ht="27" customHeight="1" x14ac:dyDescent="0.25">
      <c r="E706" s="50"/>
      <c r="H706" s="50"/>
    </row>
    <row r="707" spans="5:8" ht="27" customHeight="1" x14ac:dyDescent="0.25">
      <c r="E707" s="50"/>
      <c r="H707" s="50"/>
    </row>
    <row r="708" spans="5:8" ht="27" customHeight="1" x14ac:dyDescent="0.25">
      <c r="E708" s="50"/>
      <c r="H708" s="50"/>
    </row>
    <row r="709" spans="5:8" ht="27" customHeight="1" x14ac:dyDescent="0.25">
      <c r="E709" s="50"/>
      <c r="H709" s="50"/>
    </row>
    <row r="710" spans="5:8" ht="27" customHeight="1" x14ac:dyDescent="0.25">
      <c r="E710" s="50"/>
      <c r="H710" s="50"/>
    </row>
    <row r="711" spans="5:8" ht="27" customHeight="1" x14ac:dyDescent="0.25">
      <c r="E711" s="50"/>
      <c r="H711" s="50"/>
    </row>
    <row r="712" spans="5:8" ht="27" customHeight="1" x14ac:dyDescent="0.25">
      <c r="E712" s="50"/>
      <c r="H712" s="50"/>
    </row>
    <row r="713" spans="5:8" ht="27" customHeight="1" x14ac:dyDescent="0.25">
      <c r="E713" s="50"/>
      <c r="H713" s="50"/>
    </row>
    <row r="714" spans="5:8" ht="27" customHeight="1" x14ac:dyDescent="0.25">
      <c r="E714" s="50"/>
      <c r="H714" s="50"/>
    </row>
    <row r="715" spans="5:8" ht="27" customHeight="1" x14ac:dyDescent="0.25"/>
    <row r="716" spans="5:8" ht="27" customHeight="1" x14ac:dyDescent="0.25"/>
    <row r="717" spans="5:8" ht="27" customHeight="1" x14ac:dyDescent="0.25"/>
    <row r="718" spans="5:8" ht="27" customHeight="1" x14ac:dyDescent="0.25"/>
    <row r="719" spans="5:8" ht="27" customHeight="1" x14ac:dyDescent="0.25"/>
    <row r="720" spans="5:8" ht="27" customHeight="1" x14ac:dyDescent="0.25"/>
    <row r="721" ht="27" customHeight="1" x14ac:dyDescent="0.25"/>
    <row r="722" ht="27" customHeight="1" x14ac:dyDescent="0.25"/>
    <row r="723" ht="27" customHeight="1" x14ac:dyDescent="0.25"/>
    <row r="724" ht="27" customHeight="1" x14ac:dyDescent="0.25"/>
    <row r="725" ht="27" customHeight="1" x14ac:dyDescent="0.25"/>
    <row r="726" ht="27" customHeight="1" x14ac:dyDescent="0.25"/>
    <row r="727" ht="27" customHeight="1" x14ac:dyDescent="0.25"/>
    <row r="728" ht="27" customHeight="1" x14ac:dyDescent="0.25"/>
    <row r="729" ht="27" customHeight="1" x14ac:dyDescent="0.25"/>
    <row r="730" ht="27" customHeight="1" x14ac:dyDescent="0.25"/>
    <row r="731" ht="27" customHeight="1" x14ac:dyDescent="0.25"/>
    <row r="732" ht="27" customHeight="1" x14ac:dyDescent="0.25"/>
    <row r="733" ht="27" customHeight="1" x14ac:dyDescent="0.25"/>
    <row r="734" ht="27" customHeight="1" x14ac:dyDescent="0.25"/>
    <row r="735" ht="27" customHeight="1" x14ac:dyDescent="0.25"/>
    <row r="736" ht="27" customHeight="1" x14ac:dyDescent="0.25"/>
    <row r="737" ht="27" customHeight="1" x14ac:dyDescent="0.25"/>
    <row r="738" ht="27" customHeight="1" x14ac:dyDescent="0.25"/>
    <row r="739" ht="27" customHeight="1" x14ac:dyDescent="0.25"/>
    <row r="740" ht="27" customHeight="1" x14ac:dyDescent="0.25"/>
    <row r="741" ht="27" customHeight="1" x14ac:dyDescent="0.25"/>
    <row r="742" ht="27" customHeight="1" x14ac:dyDescent="0.25"/>
    <row r="743" ht="27" customHeight="1" x14ac:dyDescent="0.25"/>
    <row r="744" ht="27" customHeight="1" x14ac:dyDescent="0.25"/>
    <row r="745" ht="27" customHeight="1" x14ac:dyDescent="0.25"/>
    <row r="746" ht="27" customHeight="1" x14ac:dyDescent="0.25"/>
    <row r="747" ht="27" customHeight="1" x14ac:dyDescent="0.25"/>
    <row r="748" ht="27" customHeight="1" x14ac:dyDescent="0.25"/>
    <row r="749" ht="27" customHeight="1" x14ac:dyDescent="0.25"/>
    <row r="750" ht="27" customHeight="1" x14ac:dyDescent="0.25"/>
    <row r="751" ht="27" customHeight="1" x14ac:dyDescent="0.25"/>
    <row r="752" ht="27" customHeight="1" x14ac:dyDescent="0.25"/>
    <row r="753" ht="27" customHeight="1" x14ac:dyDescent="0.25"/>
    <row r="754" ht="27" customHeight="1" x14ac:dyDescent="0.25"/>
    <row r="755" ht="27" customHeight="1" x14ac:dyDescent="0.25"/>
    <row r="756" ht="27" customHeight="1" x14ac:dyDescent="0.25"/>
    <row r="757" ht="27" customHeight="1" x14ac:dyDescent="0.25"/>
    <row r="758" ht="27" customHeight="1" x14ac:dyDescent="0.25"/>
    <row r="759" ht="27" customHeight="1" x14ac:dyDescent="0.25"/>
    <row r="760" ht="27" customHeight="1" x14ac:dyDescent="0.25"/>
    <row r="761" ht="27" customHeight="1" x14ac:dyDescent="0.25"/>
    <row r="762" ht="27" customHeight="1" x14ac:dyDescent="0.25"/>
    <row r="763" ht="27" customHeight="1" x14ac:dyDescent="0.25"/>
    <row r="764" ht="27" customHeight="1" x14ac:dyDescent="0.25"/>
    <row r="765" ht="27" customHeight="1" x14ac:dyDescent="0.25"/>
    <row r="766" ht="27" customHeight="1" x14ac:dyDescent="0.25"/>
    <row r="767" ht="27" customHeight="1" x14ac:dyDescent="0.25"/>
    <row r="768" ht="27" customHeight="1" x14ac:dyDescent="0.25"/>
    <row r="769" ht="27" customHeight="1" x14ac:dyDescent="0.25"/>
    <row r="770" ht="27" customHeight="1" x14ac:dyDescent="0.25"/>
    <row r="771" ht="27" customHeight="1" x14ac:dyDescent="0.25"/>
    <row r="772" ht="27" customHeight="1" x14ac:dyDescent="0.25"/>
    <row r="773" ht="27" customHeight="1" x14ac:dyDescent="0.25"/>
    <row r="774" ht="27" customHeight="1" x14ac:dyDescent="0.25"/>
    <row r="775" ht="27" customHeight="1" x14ac:dyDescent="0.25"/>
    <row r="776" ht="27" customHeight="1" x14ac:dyDescent="0.25"/>
    <row r="777" ht="27" customHeight="1" x14ac:dyDescent="0.25"/>
    <row r="778" ht="27" customHeight="1" x14ac:dyDescent="0.25"/>
    <row r="779" ht="27" customHeight="1" x14ac:dyDescent="0.25"/>
    <row r="780" ht="27" customHeight="1" x14ac:dyDescent="0.25"/>
    <row r="781" ht="27" customHeight="1" x14ac:dyDescent="0.25"/>
    <row r="782" ht="27" customHeight="1" x14ac:dyDescent="0.25"/>
    <row r="783" ht="27" customHeight="1" x14ac:dyDescent="0.25"/>
    <row r="784" ht="27" customHeight="1" x14ac:dyDescent="0.25"/>
    <row r="785" ht="27" customHeight="1" x14ac:dyDescent="0.25"/>
    <row r="786" ht="27" customHeight="1" x14ac:dyDescent="0.25"/>
    <row r="787" ht="27" customHeight="1" x14ac:dyDescent="0.25"/>
    <row r="788" ht="27" customHeight="1" x14ac:dyDescent="0.25"/>
    <row r="789" ht="27" customHeight="1" x14ac:dyDescent="0.25"/>
    <row r="790" ht="27" customHeight="1" x14ac:dyDescent="0.25"/>
    <row r="791" ht="27" customHeight="1" x14ac:dyDescent="0.25"/>
    <row r="792" ht="27" customHeight="1" x14ac:dyDescent="0.25"/>
    <row r="793" ht="27" customHeight="1" x14ac:dyDescent="0.25"/>
    <row r="794" ht="27" customHeight="1" x14ac:dyDescent="0.25"/>
    <row r="795" ht="27" customHeight="1" x14ac:dyDescent="0.25"/>
    <row r="796" ht="27" customHeight="1" x14ac:dyDescent="0.25"/>
    <row r="797" ht="27" customHeight="1" x14ac:dyDescent="0.25"/>
    <row r="798" ht="27" customHeight="1" x14ac:dyDescent="0.25"/>
    <row r="799" ht="27" customHeight="1" x14ac:dyDescent="0.25"/>
    <row r="800" ht="27" customHeight="1" x14ac:dyDescent="0.25"/>
    <row r="801" ht="27" customHeight="1" x14ac:dyDescent="0.25"/>
    <row r="802" ht="27" customHeight="1" x14ac:dyDescent="0.25"/>
    <row r="803" ht="27" customHeight="1" x14ac:dyDescent="0.25"/>
    <row r="804" ht="27" customHeight="1" x14ac:dyDescent="0.25"/>
    <row r="805" ht="27" customHeight="1" x14ac:dyDescent="0.25"/>
    <row r="806" ht="27" customHeight="1" x14ac:dyDescent="0.25"/>
    <row r="807" ht="27" customHeight="1" x14ac:dyDescent="0.25"/>
    <row r="808" ht="27" customHeight="1" x14ac:dyDescent="0.25"/>
    <row r="809" ht="27" customHeight="1" x14ac:dyDescent="0.25"/>
    <row r="810" ht="27" customHeight="1" x14ac:dyDescent="0.25"/>
    <row r="811" ht="27" customHeight="1" x14ac:dyDescent="0.25"/>
    <row r="812" ht="27" customHeight="1" x14ac:dyDescent="0.25"/>
    <row r="813" ht="27" customHeight="1" x14ac:dyDescent="0.25"/>
    <row r="814" ht="27" customHeight="1" x14ac:dyDescent="0.25"/>
    <row r="815" ht="27" customHeight="1" x14ac:dyDescent="0.25"/>
    <row r="816" ht="27" customHeight="1" x14ac:dyDescent="0.25"/>
    <row r="817" ht="27" customHeight="1" x14ac:dyDescent="0.25"/>
    <row r="818" ht="27" customHeight="1" x14ac:dyDescent="0.25"/>
    <row r="819" ht="27" customHeight="1" x14ac:dyDescent="0.25"/>
    <row r="820" ht="27" customHeight="1" x14ac:dyDescent="0.25"/>
    <row r="821" ht="27" customHeight="1" x14ac:dyDescent="0.25"/>
    <row r="822" ht="27" customHeight="1" x14ac:dyDescent="0.25"/>
    <row r="823" ht="27" customHeight="1" x14ac:dyDescent="0.25"/>
    <row r="824" ht="27" customHeight="1" x14ac:dyDescent="0.25"/>
    <row r="825" ht="27" customHeight="1" x14ac:dyDescent="0.25"/>
    <row r="826" ht="27" customHeight="1" x14ac:dyDescent="0.25"/>
    <row r="827" ht="27" customHeight="1" x14ac:dyDescent="0.25"/>
    <row r="828" ht="27" customHeight="1" x14ac:dyDescent="0.25"/>
    <row r="829" ht="27" customHeight="1" x14ac:dyDescent="0.25"/>
    <row r="830" ht="27" customHeight="1" x14ac:dyDescent="0.25"/>
    <row r="831" ht="27" customHeight="1" x14ac:dyDescent="0.25"/>
    <row r="832" ht="27" customHeight="1" x14ac:dyDescent="0.25"/>
    <row r="833" ht="27" customHeight="1" x14ac:dyDescent="0.25"/>
    <row r="834" ht="27" customHeight="1" x14ac:dyDescent="0.25"/>
    <row r="835" ht="27" customHeight="1" x14ac:dyDescent="0.25"/>
    <row r="836" ht="27" customHeight="1" x14ac:dyDescent="0.25"/>
    <row r="837" ht="27" customHeight="1" x14ac:dyDescent="0.25"/>
    <row r="838" ht="27" customHeight="1" x14ac:dyDescent="0.25"/>
    <row r="839" ht="27" customHeight="1" x14ac:dyDescent="0.25"/>
    <row r="840" ht="27" customHeight="1" x14ac:dyDescent="0.25"/>
    <row r="841" ht="27" customHeight="1" x14ac:dyDescent="0.25"/>
    <row r="842" ht="27" customHeight="1" x14ac:dyDescent="0.25"/>
    <row r="843" ht="27" customHeight="1" x14ac:dyDescent="0.25"/>
    <row r="844" ht="27" customHeight="1" x14ac:dyDescent="0.25"/>
    <row r="845" ht="27" customHeight="1" x14ac:dyDescent="0.25"/>
    <row r="846" ht="27" customHeight="1" x14ac:dyDescent="0.25"/>
    <row r="847" ht="27" customHeight="1" x14ac:dyDescent="0.25"/>
    <row r="848" ht="27" customHeight="1" x14ac:dyDescent="0.25"/>
    <row r="849" ht="27" customHeight="1" x14ac:dyDescent="0.25"/>
    <row r="850" ht="27" customHeight="1" x14ac:dyDescent="0.25"/>
    <row r="851" ht="27" customHeight="1" x14ac:dyDescent="0.25"/>
    <row r="852" ht="27" customHeight="1" x14ac:dyDescent="0.25"/>
    <row r="853" ht="27" customHeight="1" x14ac:dyDescent="0.25"/>
    <row r="854" ht="27" customHeight="1" x14ac:dyDescent="0.25"/>
    <row r="855" ht="27" customHeight="1" x14ac:dyDescent="0.25"/>
    <row r="856" ht="27" customHeight="1" x14ac:dyDescent="0.25"/>
    <row r="857" ht="27" customHeight="1" x14ac:dyDescent="0.25"/>
    <row r="858" ht="27" customHeight="1" x14ac:dyDescent="0.25"/>
    <row r="859" ht="27" customHeight="1" x14ac:dyDescent="0.25"/>
    <row r="860" ht="27" customHeight="1" x14ac:dyDescent="0.25"/>
    <row r="861" ht="27" customHeight="1" x14ac:dyDescent="0.25"/>
    <row r="862" ht="27" customHeight="1" x14ac:dyDescent="0.25"/>
    <row r="863" ht="27" customHeight="1" x14ac:dyDescent="0.25"/>
    <row r="864" ht="27" customHeight="1" x14ac:dyDescent="0.25"/>
    <row r="865" ht="27" customHeight="1" x14ac:dyDescent="0.25"/>
    <row r="866" ht="27" customHeight="1" x14ac:dyDescent="0.25"/>
    <row r="867" ht="27" customHeight="1" x14ac:dyDescent="0.25"/>
    <row r="868" ht="27" customHeight="1" x14ac:dyDescent="0.25"/>
    <row r="869" ht="27" customHeight="1" x14ac:dyDescent="0.25"/>
    <row r="870" ht="27" customHeight="1" x14ac:dyDescent="0.25"/>
    <row r="871" ht="27" customHeight="1" x14ac:dyDescent="0.25"/>
    <row r="872" ht="27" customHeight="1" x14ac:dyDescent="0.25"/>
    <row r="873" ht="27" customHeight="1" x14ac:dyDescent="0.25"/>
    <row r="874" ht="27" customHeight="1" x14ac:dyDescent="0.25"/>
    <row r="875" ht="27" customHeight="1" x14ac:dyDescent="0.25"/>
    <row r="876" ht="27" customHeight="1" x14ac:dyDescent="0.25"/>
    <row r="877" ht="27" customHeight="1" x14ac:dyDescent="0.25"/>
    <row r="878" ht="27" customHeight="1" x14ac:dyDescent="0.25"/>
    <row r="879" ht="27" customHeight="1" x14ac:dyDescent="0.25"/>
    <row r="880" ht="27" customHeight="1" x14ac:dyDescent="0.25"/>
    <row r="881" ht="27" customHeight="1" x14ac:dyDescent="0.25"/>
    <row r="882" ht="27" customHeight="1" x14ac:dyDescent="0.25"/>
    <row r="883" ht="27" customHeight="1" x14ac:dyDescent="0.25"/>
    <row r="884" ht="27" customHeight="1" x14ac:dyDescent="0.25"/>
    <row r="885" ht="27" customHeight="1" x14ac:dyDescent="0.25"/>
    <row r="886" ht="27" customHeight="1" x14ac:dyDescent="0.25"/>
    <row r="887" ht="27" customHeight="1" x14ac:dyDescent="0.25"/>
    <row r="888" ht="27" customHeight="1" x14ac:dyDescent="0.25"/>
    <row r="889" ht="27" customHeight="1" x14ac:dyDescent="0.25"/>
    <row r="890" ht="27" customHeight="1" x14ac:dyDescent="0.25"/>
    <row r="891" ht="27" customHeight="1" x14ac:dyDescent="0.25"/>
    <row r="892" ht="27" customHeight="1" x14ac:dyDescent="0.25"/>
    <row r="893" ht="27" customHeight="1" x14ac:dyDescent="0.25"/>
    <row r="894" ht="27" customHeight="1" x14ac:dyDescent="0.25"/>
    <row r="895" ht="27" customHeight="1" x14ac:dyDescent="0.25"/>
    <row r="896" ht="27" customHeight="1" x14ac:dyDescent="0.25"/>
    <row r="897" ht="27" customHeight="1" x14ac:dyDescent="0.25"/>
    <row r="898" ht="27" customHeight="1" x14ac:dyDescent="0.25"/>
    <row r="899" ht="27" customHeight="1" x14ac:dyDescent="0.25"/>
    <row r="900" ht="27" customHeight="1" x14ac:dyDescent="0.25"/>
    <row r="901" ht="27" customHeight="1" x14ac:dyDescent="0.25"/>
    <row r="902" ht="27" customHeight="1" x14ac:dyDescent="0.25"/>
    <row r="903" ht="27" customHeight="1" x14ac:dyDescent="0.25"/>
    <row r="904" ht="27" customHeight="1" x14ac:dyDescent="0.25"/>
    <row r="905" ht="27" customHeight="1" x14ac:dyDescent="0.25"/>
    <row r="906" ht="27" customHeight="1" x14ac:dyDescent="0.25"/>
    <row r="907" ht="27" customHeight="1" x14ac:dyDescent="0.25"/>
    <row r="908" ht="27" customHeight="1" x14ac:dyDescent="0.25"/>
    <row r="909" ht="27" customHeight="1" x14ac:dyDescent="0.25"/>
    <row r="910" ht="27" customHeight="1" x14ac:dyDescent="0.25"/>
    <row r="911" ht="27" customHeight="1" x14ac:dyDescent="0.25"/>
    <row r="912" ht="27" customHeight="1" x14ac:dyDescent="0.25"/>
    <row r="913" ht="27" customHeight="1" x14ac:dyDescent="0.25"/>
    <row r="914" ht="27" customHeight="1" x14ac:dyDescent="0.25"/>
    <row r="915" ht="27" customHeight="1" x14ac:dyDescent="0.25"/>
    <row r="916" ht="27" customHeight="1" x14ac:dyDescent="0.25"/>
    <row r="917" ht="27" customHeight="1" x14ac:dyDescent="0.25"/>
    <row r="918" ht="27" customHeight="1" x14ac:dyDescent="0.25"/>
    <row r="919" ht="27" customHeight="1" x14ac:dyDescent="0.25"/>
    <row r="920" ht="27" customHeight="1" x14ac:dyDescent="0.25"/>
    <row r="921" ht="27" customHeight="1" x14ac:dyDescent="0.25"/>
    <row r="922" ht="27" customHeight="1" x14ac:dyDescent="0.25"/>
    <row r="923" ht="27" customHeight="1" x14ac:dyDescent="0.25"/>
    <row r="924" ht="27" customHeight="1" x14ac:dyDescent="0.25"/>
    <row r="925" ht="27" customHeight="1" x14ac:dyDescent="0.25"/>
    <row r="926" ht="27" customHeight="1" x14ac:dyDescent="0.25"/>
    <row r="927" ht="27" customHeight="1" x14ac:dyDescent="0.25"/>
    <row r="928" ht="27" customHeight="1" x14ac:dyDescent="0.25"/>
    <row r="929" ht="27" customHeight="1" x14ac:dyDescent="0.25"/>
    <row r="930" ht="27" customHeight="1" x14ac:dyDescent="0.25"/>
    <row r="931" ht="27" customHeight="1" x14ac:dyDescent="0.25"/>
    <row r="932" ht="27" customHeight="1" x14ac:dyDescent="0.25"/>
    <row r="933" ht="27" customHeight="1" x14ac:dyDescent="0.25"/>
    <row r="934" ht="27" customHeight="1" x14ac:dyDescent="0.25"/>
    <row r="935" ht="27" customHeight="1" x14ac:dyDescent="0.25"/>
    <row r="936" ht="27" customHeight="1" x14ac:dyDescent="0.25"/>
    <row r="937" ht="27" customHeight="1" x14ac:dyDescent="0.25"/>
    <row r="938" ht="27" customHeight="1" x14ac:dyDescent="0.25"/>
    <row r="939" ht="27" customHeight="1" x14ac:dyDescent="0.25"/>
    <row r="940" ht="27" customHeight="1" x14ac:dyDescent="0.25"/>
    <row r="941" ht="27" customHeight="1" x14ac:dyDescent="0.25"/>
    <row r="942" ht="27" customHeight="1" x14ac:dyDescent="0.25"/>
    <row r="943" ht="27" customHeight="1" x14ac:dyDescent="0.25"/>
    <row r="944" ht="27" customHeight="1" x14ac:dyDescent="0.25"/>
    <row r="945" ht="27" customHeight="1" x14ac:dyDescent="0.25"/>
    <row r="946" ht="27" customHeight="1" x14ac:dyDescent="0.25"/>
    <row r="947" ht="27" customHeight="1" x14ac:dyDescent="0.25"/>
    <row r="948" ht="27" customHeight="1" x14ac:dyDescent="0.25"/>
    <row r="949" ht="27" customHeight="1" x14ac:dyDescent="0.25"/>
    <row r="950" ht="27" customHeight="1" x14ac:dyDescent="0.25"/>
    <row r="951" ht="27" customHeight="1" x14ac:dyDescent="0.25"/>
    <row r="952" ht="27" customHeight="1" x14ac:dyDescent="0.25"/>
    <row r="953" ht="27" customHeight="1" x14ac:dyDescent="0.25"/>
    <row r="954" ht="27" customHeight="1" x14ac:dyDescent="0.25"/>
    <row r="955" ht="27" customHeight="1" x14ac:dyDescent="0.25"/>
    <row r="956" ht="27" customHeight="1" x14ac:dyDescent="0.25"/>
    <row r="957" ht="27" customHeight="1" x14ac:dyDescent="0.25"/>
    <row r="958" ht="27" customHeight="1" x14ac:dyDescent="0.25"/>
    <row r="959" ht="27" customHeight="1" x14ac:dyDescent="0.25"/>
    <row r="960" ht="27" customHeight="1" x14ac:dyDescent="0.25"/>
    <row r="961" ht="27" customHeight="1" x14ac:dyDescent="0.25"/>
    <row r="962" ht="27" customHeight="1" x14ac:dyDescent="0.25"/>
    <row r="963" ht="27" customHeight="1" x14ac:dyDescent="0.25"/>
    <row r="964" ht="27" customHeight="1" x14ac:dyDescent="0.25"/>
    <row r="965" ht="27" customHeight="1" x14ac:dyDescent="0.25"/>
    <row r="966" ht="27" customHeight="1" x14ac:dyDescent="0.25"/>
    <row r="967" ht="27" customHeight="1" x14ac:dyDescent="0.25"/>
    <row r="968" ht="27" customHeight="1" x14ac:dyDescent="0.25"/>
    <row r="969" ht="27" customHeight="1" x14ac:dyDescent="0.25"/>
    <row r="970" ht="27" customHeight="1" x14ac:dyDescent="0.25"/>
    <row r="971" ht="27" customHeight="1" x14ac:dyDescent="0.25"/>
    <row r="972" ht="27" customHeight="1" x14ac:dyDescent="0.25"/>
    <row r="973" ht="27" customHeight="1" x14ac:dyDescent="0.25"/>
    <row r="974" ht="27" customHeight="1" x14ac:dyDescent="0.25"/>
    <row r="975" ht="27" customHeight="1" x14ac:dyDescent="0.25"/>
    <row r="976" ht="27" customHeight="1" x14ac:dyDescent="0.25"/>
    <row r="977" ht="27" customHeight="1" x14ac:dyDescent="0.25"/>
    <row r="978" ht="27" customHeight="1" x14ac:dyDescent="0.25"/>
    <row r="979" ht="27" customHeight="1" x14ac:dyDescent="0.25"/>
    <row r="980" ht="27" customHeight="1" x14ac:dyDescent="0.25"/>
    <row r="981" ht="27" customHeight="1" x14ac:dyDescent="0.25"/>
    <row r="982" ht="27" customHeight="1" x14ac:dyDescent="0.25"/>
    <row r="983" ht="27" customHeight="1" x14ac:dyDescent="0.25"/>
    <row r="984" ht="27" customHeight="1" x14ac:dyDescent="0.25"/>
    <row r="985" ht="27" customHeight="1" x14ac:dyDescent="0.25"/>
    <row r="986" ht="27" customHeight="1" x14ac:dyDescent="0.25"/>
    <row r="987" ht="27" customHeight="1" x14ac:dyDescent="0.25"/>
    <row r="988" ht="27" customHeight="1" x14ac:dyDescent="0.25"/>
    <row r="989" ht="27" customHeight="1" x14ac:dyDescent="0.25"/>
    <row r="990" ht="27" customHeight="1" x14ac:dyDescent="0.25"/>
    <row r="991" ht="27" customHeight="1" x14ac:dyDescent="0.25"/>
    <row r="992" ht="27" customHeight="1" x14ac:dyDescent="0.25"/>
    <row r="993" ht="27" customHeight="1" x14ac:dyDescent="0.25"/>
    <row r="994" ht="27" customHeight="1" x14ac:dyDescent="0.25"/>
    <row r="995" ht="27" customHeight="1" x14ac:dyDescent="0.25"/>
    <row r="996" ht="27" customHeight="1" x14ac:dyDescent="0.25"/>
    <row r="997" ht="27" customHeight="1" x14ac:dyDescent="0.25"/>
    <row r="998" ht="27" customHeight="1" x14ac:dyDescent="0.25"/>
    <row r="999" ht="27" customHeight="1" x14ac:dyDescent="0.25"/>
    <row r="1000" ht="27" customHeight="1" x14ac:dyDescent="0.25"/>
    <row r="1001" ht="27" customHeight="1" x14ac:dyDescent="0.25"/>
    <row r="1002" ht="27" customHeight="1" x14ac:dyDescent="0.25"/>
    <row r="1003" ht="27" customHeight="1" x14ac:dyDescent="0.25"/>
    <row r="1004" ht="27" customHeight="1" x14ac:dyDescent="0.25"/>
    <row r="1005" ht="27" customHeight="1" x14ac:dyDescent="0.25"/>
    <row r="1006" ht="27" customHeight="1" x14ac:dyDescent="0.25"/>
    <row r="1007" ht="27" customHeight="1" x14ac:dyDescent="0.25"/>
    <row r="1008" ht="27" customHeight="1" x14ac:dyDescent="0.25"/>
    <row r="1009" ht="27" customHeight="1" x14ac:dyDescent="0.25"/>
    <row r="1010" ht="27" customHeight="1" x14ac:dyDescent="0.25"/>
    <row r="1011" ht="27" customHeight="1" x14ac:dyDescent="0.25"/>
    <row r="1012" ht="27" customHeight="1" x14ac:dyDescent="0.25"/>
    <row r="1013" ht="27" customHeight="1" x14ac:dyDescent="0.25"/>
    <row r="1014" ht="27" customHeight="1" x14ac:dyDescent="0.25"/>
    <row r="1015" ht="27" customHeight="1" x14ac:dyDescent="0.25"/>
    <row r="1016" ht="27" customHeight="1" x14ac:dyDescent="0.25"/>
    <row r="1017" ht="27" customHeight="1" x14ac:dyDescent="0.25"/>
    <row r="1018" ht="27" customHeight="1" x14ac:dyDescent="0.25"/>
    <row r="1019" ht="27" customHeight="1" x14ac:dyDescent="0.25"/>
    <row r="1020" ht="27" customHeight="1" x14ac:dyDescent="0.25"/>
    <row r="1021" ht="27" customHeight="1" x14ac:dyDescent="0.25"/>
    <row r="1022" ht="27" customHeight="1" x14ac:dyDescent="0.25"/>
    <row r="1023" ht="27" customHeight="1" x14ac:dyDescent="0.25"/>
    <row r="1024" ht="27" customHeight="1" x14ac:dyDescent="0.25"/>
    <row r="1025" ht="27" customHeight="1" x14ac:dyDescent="0.25"/>
    <row r="1026" ht="27" customHeight="1" x14ac:dyDescent="0.25"/>
    <row r="1027" ht="27" customHeight="1" x14ac:dyDescent="0.25"/>
    <row r="1028" ht="27" customHeight="1" x14ac:dyDescent="0.25"/>
    <row r="1029" ht="27" customHeight="1" x14ac:dyDescent="0.25"/>
    <row r="1030" ht="27" customHeight="1" x14ac:dyDescent="0.25"/>
    <row r="1031" ht="27" customHeight="1" x14ac:dyDescent="0.25"/>
    <row r="1032" ht="27" customHeight="1" x14ac:dyDescent="0.25"/>
    <row r="1033" ht="27" customHeight="1" x14ac:dyDescent="0.25"/>
    <row r="1034" ht="27" customHeight="1" x14ac:dyDescent="0.25"/>
    <row r="1035" ht="27" customHeight="1" x14ac:dyDescent="0.25"/>
    <row r="1036" ht="27" customHeight="1" x14ac:dyDescent="0.25"/>
    <row r="1037" ht="27" customHeight="1" x14ac:dyDescent="0.25"/>
    <row r="1038" ht="27" customHeight="1" x14ac:dyDescent="0.25"/>
    <row r="1039" ht="27" customHeight="1" x14ac:dyDescent="0.25"/>
    <row r="1040" ht="27" customHeight="1" x14ac:dyDescent="0.25"/>
    <row r="1041" ht="27" customHeight="1" x14ac:dyDescent="0.25"/>
    <row r="1042" ht="27" customHeight="1" x14ac:dyDescent="0.25"/>
    <row r="1043" ht="27" customHeight="1" x14ac:dyDescent="0.25"/>
    <row r="1044" ht="27" customHeight="1" x14ac:dyDescent="0.25"/>
    <row r="1045" ht="27" customHeight="1" x14ac:dyDescent="0.25"/>
    <row r="1046" ht="27" customHeight="1" x14ac:dyDescent="0.25"/>
    <row r="1047" ht="27" customHeight="1" x14ac:dyDescent="0.25"/>
    <row r="1048" ht="27" customHeight="1" x14ac:dyDescent="0.25"/>
    <row r="1049" ht="27" customHeight="1" x14ac:dyDescent="0.25"/>
    <row r="1050" ht="27" customHeight="1" x14ac:dyDescent="0.25"/>
    <row r="1051" ht="27" customHeight="1" x14ac:dyDescent="0.25"/>
    <row r="1052" ht="27" customHeight="1" x14ac:dyDescent="0.25"/>
    <row r="1053" ht="27" customHeight="1" x14ac:dyDescent="0.25"/>
    <row r="1054" ht="27" customHeight="1" x14ac:dyDescent="0.25"/>
    <row r="1055" ht="27" customHeight="1" x14ac:dyDescent="0.25"/>
    <row r="1056" ht="27" customHeight="1" x14ac:dyDescent="0.25"/>
    <row r="1057" ht="27" customHeight="1" x14ac:dyDescent="0.25"/>
    <row r="1058" ht="27" customHeight="1" x14ac:dyDescent="0.25"/>
    <row r="1059" ht="27" customHeight="1" x14ac:dyDescent="0.25"/>
    <row r="1060" ht="27" customHeight="1" x14ac:dyDescent="0.25"/>
    <row r="1061" ht="27" customHeight="1" x14ac:dyDescent="0.25"/>
    <row r="1062" ht="27" customHeight="1" x14ac:dyDescent="0.25"/>
    <row r="1063" ht="27" customHeight="1" x14ac:dyDescent="0.25"/>
    <row r="1064" ht="27" customHeight="1" x14ac:dyDescent="0.25"/>
    <row r="1065" ht="27" customHeight="1" x14ac:dyDescent="0.25"/>
    <row r="1066" ht="27" customHeight="1" x14ac:dyDescent="0.25"/>
    <row r="1067" ht="27" customHeight="1" x14ac:dyDescent="0.25"/>
    <row r="1068" ht="27" customHeight="1" x14ac:dyDescent="0.25"/>
    <row r="1069" ht="27" customHeight="1" x14ac:dyDescent="0.25"/>
    <row r="1070" ht="27" customHeight="1" x14ac:dyDescent="0.25"/>
    <row r="1071" ht="27" customHeight="1" x14ac:dyDescent="0.25"/>
    <row r="1072" ht="27" customHeight="1" x14ac:dyDescent="0.25"/>
    <row r="1073" ht="27" customHeight="1" x14ac:dyDescent="0.25"/>
    <row r="1074" ht="27" customHeight="1" x14ac:dyDescent="0.25"/>
    <row r="1075" ht="27" customHeight="1" x14ac:dyDescent="0.25"/>
    <row r="1076" ht="27" customHeight="1" x14ac:dyDescent="0.25"/>
    <row r="1077" ht="27" customHeight="1" x14ac:dyDescent="0.25"/>
    <row r="1078" ht="27" customHeight="1" x14ac:dyDescent="0.25"/>
    <row r="1079" ht="27" customHeight="1" x14ac:dyDescent="0.25"/>
    <row r="1080" ht="27" customHeight="1" x14ac:dyDescent="0.25"/>
    <row r="1081" ht="27" customHeight="1" x14ac:dyDescent="0.25"/>
    <row r="1082" ht="27" customHeight="1" x14ac:dyDescent="0.25"/>
    <row r="1083" ht="27" customHeight="1" x14ac:dyDescent="0.25"/>
    <row r="1084" ht="27" customHeight="1" x14ac:dyDescent="0.25"/>
    <row r="1085" ht="27" customHeight="1" x14ac:dyDescent="0.25"/>
    <row r="1086" ht="27" customHeight="1" x14ac:dyDescent="0.25"/>
    <row r="1087" ht="27" customHeight="1" x14ac:dyDescent="0.25"/>
    <row r="1088" ht="27" customHeight="1" x14ac:dyDescent="0.25"/>
    <row r="1089" ht="27" customHeight="1" x14ac:dyDescent="0.25"/>
    <row r="1090" ht="27" customHeight="1" x14ac:dyDescent="0.25"/>
    <row r="1091" ht="27" customHeight="1" x14ac:dyDescent="0.25"/>
    <row r="1092" ht="27" customHeight="1" x14ac:dyDescent="0.25"/>
    <row r="1093" ht="27" customHeight="1" x14ac:dyDescent="0.25"/>
    <row r="1094" ht="27" customHeight="1" x14ac:dyDescent="0.25"/>
    <row r="1095" ht="27" customHeight="1" x14ac:dyDescent="0.25"/>
    <row r="1096" ht="27" customHeight="1" x14ac:dyDescent="0.25"/>
    <row r="1097" ht="27" customHeight="1" x14ac:dyDescent="0.25"/>
    <row r="1098" ht="27" customHeight="1" x14ac:dyDescent="0.25"/>
    <row r="1099" ht="27" customHeight="1" x14ac:dyDescent="0.25"/>
    <row r="1100" ht="27" customHeight="1" x14ac:dyDescent="0.25"/>
    <row r="1101" ht="27" customHeight="1" x14ac:dyDescent="0.25"/>
    <row r="1102" ht="27" customHeight="1" x14ac:dyDescent="0.25"/>
    <row r="1103" ht="27" customHeight="1" x14ac:dyDescent="0.25"/>
    <row r="1104" ht="27" customHeight="1" x14ac:dyDescent="0.25"/>
    <row r="1105" ht="27" customHeight="1" x14ac:dyDescent="0.25"/>
    <row r="1106" ht="27" customHeight="1" x14ac:dyDescent="0.25"/>
    <row r="1107" ht="27" customHeight="1" x14ac:dyDescent="0.25"/>
    <row r="1108" ht="27" customHeight="1" x14ac:dyDescent="0.25"/>
    <row r="1109" ht="27" customHeight="1" x14ac:dyDescent="0.25"/>
    <row r="1110" ht="27" customHeight="1" x14ac:dyDescent="0.25"/>
    <row r="1111" ht="27" customHeight="1" x14ac:dyDescent="0.25"/>
    <row r="1112" ht="27" customHeight="1" x14ac:dyDescent="0.25"/>
    <row r="1113" ht="27" customHeight="1" x14ac:dyDescent="0.25"/>
    <row r="1114" ht="27" customHeight="1" x14ac:dyDescent="0.25"/>
    <row r="1115" ht="27" customHeight="1" x14ac:dyDescent="0.25"/>
    <row r="1116" ht="27" customHeight="1" x14ac:dyDescent="0.25"/>
    <row r="1117" ht="27" customHeight="1" x14ac:dyDescent="0.25"/>
    <row r="1118" ht="27" customHeight="1" x14ac:dyDescent="0.25"/>
    <row r="1119" ht="27" customHeight="1" x14ac:dyDescent="0.25"/>
    <row r="1120" ht="27" customHeight="1" x14ac:dyDescent="0.25"/>
    <row r="1121" ht="27" customHeight="1" x14ac:dyDescent="0.25"/>
    <row r="1122" ht="27" customHeight="1" x14ac:dyDescent="0.25"/>
    <row r="1123" ht="27" customHeight="1" x14ac:dyDescent="0.25"/>
    <row r="1124" ht="27" customHeight="1" x14ac:dyDescent="0.25"/>
    <row r="1125" ht="27" customHeight="1" x14ac:dyDescent="0.25"/>
    <row r="1126" ht="27" customHeight="1" x14ac:dyDescent="0.25"/>
    <row r="1127" ht="27" customHeight="1" x14ac:dyDescent="0.25"/>
    <row r="1128" ht="27" customHeight="1" x14ac:dyDescent="0.25"/>
    <row r="1129" ht="27" customHeight="1" x14ac:dyDescent="0.25"/>
    <row r="1130" ht="27" customHeight="1" x14ac:dyDescent="0.25"/>
    <row r="1131" ht="27" customHeight="1" x14ac:dyDescent="0.25"/>
    <row r="1132" ht="27" customHeight="1" x14ac:dyDescent="0.25"/>
    <row r="1133" ht="27" customHeight="1" x14ac:dyDescent="0.25"/>
    <row r="1134" ht="27" customHeight="1" x14ac:dyDescent="0.25"/>
    <row r="1135" ht="27" customHeight="1" x14ac:dyDescent="0.25"/>
    <row r="1136" ht="27" customHeight="1" x14ac:dyDescent="0.25"/>
    <row r="1137" ht="27" customHeight="1" x14ac:dyDescent="0.25"/>
    <row r="1138" ht="27" customHeight="1" x14ac:dyDescent="0.25"/>
    <row r="1139" ht="27" customHeight="1" x14ac:dyDescent="0.25"/>
    <row r="1140" ht="27" customHeight="1" x14ac:dyDescent="0.25"/>
    <row r="1141" ht="27" customHeight="1" x14ac:dyDescent="0.25"/>
    <row r="1142" ht="27" customHeight="1" x14ac:dyDescent="0.25"/>
    <row r="1143" ht="27" customHeight="1" x14ac:dyDescent="0.25"/>
    <row r="1144" ht="27" customHeight="1" x14ac:dyDescent="0.25"/>
    <row r="1145" ht="27" customHeight="1" x14ac:dyDescent="0.25"/>
    <row r="1146" ht="27" customHeight="1" x14ac:dyDescent="0.25"/>
    <row r="1147" ht="27" customHeight="1" x14ac:dyDescent="0.25"/>
    <row r="1148" ht="27" customHeight="1" x14ac:dyDescent="0.25"/>
    <row r="1149" ht="27" customHeight="1" x14ac:dyDescent="0.25"/>
    <row r="1150" ht="27" customHeight="1" x14ac:dyDescent="0.25"/>
    <row r="1151" ht="27" customHeight="1" x14ac:dyDescent="0.25"/>
    <row r="1152" ht="27" customHeight="1" x14ac:dyDescent="0.25"/>
    <row r="1153" ht="27" customHeight="1" x14ac:dyDescent="0.25"/>
    <row r="1154" ht="27" customHeight="1" x14ac:dyDescent="0.25"/>
    <row r="1155" ht="27" customHeight="1" x14ac:dyDescent="0.25"/>
    <row r="1156" ht="27" customHeight="1" x14ac:dyDescent="0.25"/>
    <row r="1157" ht="27" customHeight="1" x14ac:dyDescent="0.25"/>
    <row r="1158" ht="27" customHeight="1" x14ac:dyDescent="0.25"/>
    <row r="1159" ht="27" customHeight="1" x14ac:dyDescent="0.25"/>
    <row r="1160" ht="27" customHeight="1" x14ac:dyDescent="0.25"/>
    <row r="1161" ht="27" customHeight="1" x14ac:dyDescent="0.25"/>
    <row r="1162" ht="27" customHeight="1" x14ac:dyDescent="0.25"/>
    <row r="1163" ht="27" customHeight="1" x14ac:dyDescent="0.25"/>
    <row r="1164" ht="27" customHeight="1" x14ac:dyDescent="0.25"/>
    <row r="1165" ht="27" customHeight="1" x14ac:dyDescent="0.25"/>
    <row r="1166" ht="27" customHeight="1" x14ac:dyDescent="0.25"/>
    <row r="1167" ht="27" customHeight="1" x14ac:dyDescent="0.25"/>
    <row r="1168" ht="27" customHeight="1" x14ac:dyDescent="0.25"/>
    <row r="1169" ht="27" customHeight="1" x14ac:dyDescent="0.25"/>
    <row r="1170" ht="27" customHeight="1" x14ac:dyDescent="0.25"/>
    <row r="1171" ht="27" customHeight="1" x14ac:dyDescent="0.25"/>
    <row r="1172" ht="27" customHeight="1" x14ac:dyDescent="0.25"/>
    <row r="1173" ht="27" customHeight="1" x14ac:dyDescent="0.25"/>
    <row r="1174" ht="27" customHeight="1" x14ac:dyDescent="0.25"/>
    <row r="1175" ht="27" customHeight="1" x14ac:dyDescent="0.25"/>
    <row r="1176" ht="27" customHeight="1" x14ac:dyDescent="0.25"/>
    <row r="1177" ht="27" customHeight="1" x14ac:dyDescent="0.25"/>
    <row r="1178" ht="27" customHeight="1" x14ac:dyDescent="0.25"/>
    <row r="1179" ht="27" customHeight="1" x14ac:dyDescent="0.25"/>
    <row r="1180" ht="27" customHeight="1" x14ac:dyDescent="0.25"/>
    <row r="1181" ht="27" customHeight="1" x14ac:dyDescent="0.25"/>
    <row r="1182" ht="27" customHeight="1" x14ac:dyDescent="0.25"/>
    <row r="1183" ht="27" customHeight="1" x14ac:dyDescent="0.25"/>
    <row r="1184" ht="27" customHeight="1" x14ac:dyDescent="0.25"/>
    <row r="1185" ht="27" customHeight="1" x14ac:dyDescent="0.25"/>
    <row r="1186" ht="27" customHeight="1" x14ac:dyDescent="0.25"/>
    <row r="1187" ht="27" customHeight="1" x14ac:dyDescent="0.25"/>
    <row r="1188" ht="27" customHeight="1" x14ac:dyDescent="0.25"/>
    <row r="1189" ht="27" customHeight="1" x14ac:dyDescent="0.25"/>
    <row r="1190" ht="27" customHeight="1" x14ac:dyDescent="0.25"/>
    <row r="1191" ht="27" customHeight="1" x14ac:dyDescent="0.25"/>
    <row r="1192" ht="27" customHeight="1" x14ac:dyDescent="0.25"/>
    <row r="1193" ht="27" customHeight="1" x14ac:dyDescent="0.25"/>
    <row r="1194" ht="27" customHeight="1" x14ac:dyDescent="0.25"/>
    <row r="1195" ht="27" customHeight="1" x14ac:dyDescent="0.25"/>
    <row r="1196" ht="27" customHeight="1" x14ac:dyDescent="0.25"/>
    <row r="1197" ht="27" customHeight="1" x14ac:dyDescent="0.25"/>
    <row r="1198" ht="27" customHeight="1" x14ac:dyDescent="0.25"/>
    <row r="1199" ht="27" customHeight="1" x14ac:dyDescent="0.25"/>
    <row r="1200" ht="27" customHeight="1" x14ac:dyDescent="0.25"/>
    <row r="1201" ht="27" customHeight="1" x14ac:dyDescent="0.25"/>
    <row r="1202" ht="27" customHeight="1" x14ac:dyDescent="0.25"/>
    <row r="1203" ht="27" customHeight="1" x14ac:dyDescent="0.25"/>
    <row r="1204" ht="27" customHeight="1" x14ac:dyDescent="0.25"/>
    <row r="1205" ht="27" customHeight="1" x14ac:dyDescent="0.25"/>
    <row r="1206" ht="27" customHeight="1" x14ac:dyDescent="0.25"/>
    <row r="1207" ht="27" customHeight="1" x14ac:dyDescent="0.25"/>
    <row r="1208" ht="27" customHeight="1" x14ac:dyDescent="0.25"/>
    <row r="1209" ht="27" customHeight="1" x14ac:dyDescent="0.25"/>
    <row r="1210" ht="27" customHeight="1" x14ac:dyDescent="0.25"/>
    <row r="1211" ht="27" customHeight="1" x14ac:dyDescent="0.25"/>
    <row r="1212" ht="27" customHeight="1" x14ac:dyDescent="0.25"/>
    <row r="1213" ht="27" customHeight="1" x14ac:dyDescent="0.25"/>
    <row r="1214" ht="27" customHeight="1" x14ac:dyDescent="0.25"/>
    <row r="1215" ht="27" customHeight="1" x14ac:dyDescent="0.25"/>
    <row r="1216" ht="27" customHeight="1" x14ac:dyDescent="0.25"/>
    <row r="1217" ht="27" customHeight="1" x14ac:dyDescent="0.25"/>
    <row r="1218" ht="27" customHeight="1" x14ac:dyDescent="0.25"/>
    <row r="1219" ht="27" customHeight="1" x14ac:dyDescent="0.25"/>
    <row r="1220" ht="27" customHeight="1" x14ac:dyDescent="0.25"/>
    <row r="1221" ht="27" customHeight="1" x14ac:dyDescent="0.25"/>
    <row r="1222" ht="27" customHeight="1" x14ac:dyDescent="0.25"/>
    <row r="1223" ht="27" customHeight="1" x14ac:dyDescent="0.25"/>
    <row r="1224" ht="27" customHeight="1" x14ac:dyDescent="0.25"/>
    <row r="1225" ht="27" customHeight="1" x14ac:dyDescent="0.25"/>
    <row r="1226" ht="27" customHeight="1" x14ac:dyDescent="0.25"/>
    <row r="1227" ht="27" customHeight="1" x14ac:dyDescent="0.25"/>
    <row r="1228" ht="27" customHeight="1" x14ac:dyDescent="0.25"/>
    <row r="1229" ht="27" customHeight="1" x14ac:dyDescent="0.25"/>
    <row r="1230" ht="27" customHeight="1" x14ac:dyDescent="0.25"/>
    <row r="1231" ht="27" customHeight="1" x14ac:dyDescent="0.25"/>
    <row r="1232" ht="27" customHeight="1" x14ac:dyDescent="0.25"/>
    <row r="1233" ht="27" customHeight="1" x14ac:dyDescent="0.25"/>
    <row r="1234" ht="27" customHeight="1" x14ac:dyDescent="0.25"/>
    <row r="1235" ht="27" customHeight="1" x14ac:dyDescent="0.25"/>
    <row r="1236" ht="27" customHeight="1" x14ac:dyDescent="0.25"/>
    <row r="1237" ht="27" customHeight="1" x14ac:dyDescent="0.25"/>
    <row r="1238" ht="27" customHeight="1" x14ac:dyDescent="0.25"/>
    <row r="1239" ht="27" customHeight="1" x14ac:dyDescent="0.25"/>
    <row r="1240" ht="27" customHeight="1" x14ac:dyDescent="0.25"/>
    <row r="1241" ht="27" customHeight="1" x14ac:dyDescent="0.25"/>
    <row r="1242" ht="27" customHeight="1" x14ac:dyDescent="0.25"/>
    <row r="1243" ht="27" customHeight="1" x14ac:dyDescent="0.25"/>
    <row r="1244" ht="27" customHeight="1" x14ac:dyDescent="0.25"/>
    <row r="1245" ht="27" customHeight="1" x14ac:dyDescent="0.25"/>
    <row r="1246" ht="27" customHeight="1" x14ac:dyDescent="0.25"/>
    <row r="1247" ht="27" customHeight="1" x14ac:dyDescent="0.25"/>
    <row r="1248" ht="27" customHeight="1" x14ac:dyDescent="0.25"/>
    <row r="1249" ht="27" customHeight="1" x14ac:dyDescent="0.25"/>
    <row r="1250" ht="27" customHeight="1" x14ac:dyDescent="0.25"/>
    <row r="1251" ht="27" customHeight="1" x14ac:dyDescent="0.25"/>
    <row r="1252" ht="27" customHeight="1" x14ac:dyDescent="0.25"/>
    <row r="1253" ht="27" customHeight="1" x14ac:dyDescent="0.25"/>
    <row r="1254" ht="27" customHeight="1" x14ac:dyDescent="0.25"/>
    <row r="1255" ht="27" customHeight="1" x14ac:dyDescent="0.25"/>
    <row r="1256" ht="27" customHeight="1" x14ac:dyDescent="0.25"/>
    <row r="1257" ht="27" customHeight="1" x14ac:dyDescent="0.25"/>
    <row r="1258" ht="27" customHeight="1" x14ac:dyDescent="0.25"/>
    <row r="1259" ht="27" customHeight="1" x14ac:dyDescent="0.25"/>
    <row r="1260" ht="27" customHeight="1" x14ac:dyDescent="0.25"/>
    <row r="1261" ht="27" customHeight="1" x14ac:dyDescent="0.25"/>
    <row r="1262" ht="27" customHeight="1" x14ac:dyDescent="0.25"/>
    <row r="1263" ht="27" customHeight="1" x14ac:dyDescent="0.25"/>
    <row r="1264" ht="27" customHeight="1" x14ac:dyDescent="0.25"/>
    <row r="1265" ht="27" customHeight="1" x14ac:dyDescent="0.25"/>
    <row r="1266" ht="27" customHeight="1" x14ac:dyDescent="0.25"/>
    <row r="1267" ht="27" customHeight="1" x14ac:dyDescent="0.25"/>
    <row r="1268" ht="27" customHeight="1" x14ac:dyDescent="0.25"/>
    <row r="1269" ht="27" customHeight="1" x14ac:dyDescent="0.25"/>
    <row r="1270" ht="27" customHeight="1" x14ac:dyDescent="0.25"/>
    <row r="1271" ht="27" customHeight="1" x14ac:dyDescent="0.25"/>
    <row r="1272" ht="27" customHeight="1" x14ac:dyDescent="0.25"/>
    <row r="1273" ht="27" customHeight="1" x14ac:dyDescent="0.25"/>
    <row r="1274" ht="27" customHeight="1" x14ac:dyDescent="0.25"/>
    <row r="1275" ht="27" customHeight="1" x14ac:dyDescent="0.25"/>
    <row r="1276" ht="27" customHeight="1" x14ac:dyDescent="0.25"/>
    <row r="1277" ht="27" customHeight="1" x14ac:dyDescent="0.25"/>
    <row r="1278" ht="27" customHeight="1" x14ac:dyDescent="0.25"/>
    <row r="1279" ht="27" customHeight="1" x14ac:dyDescent="0.25"/>
    <row r="1280" ht="27" customHeight="1" x14ac:dyDescent="0.25"/>
    <row r="1281" ht="27" customHeight="1" x14ac:dyDescent="0.25"/>
    <row r="1282" ht="27" customHeight="1" x14ac:dyDescent="0.25"/>
    <row r="1283" ht="27" customHeight="1" x14ac:dyDescent="0.25"/>
    <row r="1284" ht="27" customHeight="1" x14ac:dyDescent="0.25"/>
    <row r="1285" ht="27" customHeight="1" x14ac:dyDescent="0.25"/>
    <row r="1286" ht="27" customHeight="1" x14ac:dyDescent="0.25"/>
    <row r="1287" ht="27" customHeight="1" x14ac:dyDescent="0.25"/>
    <row r="1288" ht="27" customHeight="1" x14ac:dyDescent="0.25"/>
    <row r="1289" ht="27" customHeight="1" x14ac:dyDescent="0.25"/>
    <row r="1290" ht="27" customHeight="1" x14ac:dyDescent="0.25"/>
    <row r="1291" ht="27" customHeight="1" x14ac:dyDescent="0.25"/>
    <row r="1292" ht="27" customHeight="1" x14ac:dyDescent="0.25"/>
    <row r="1293" ht="27" customHeight="1" x14ac:dyDescent="0.25"/>
    <row r="1294" ht="27" customHeight="1" x14ac:dyDescent="0.25"/>
    <row r="1295" ht="27" customHeight="1" x14ac:dyDescent="0.25"/>
    <row r="1296" ht="27" customHeight="1" x14ac:dyDescent="0.25"/>
    <row r="1297" ht="27" customHeight="1" x14ac:dyDescent="0.25"/>
    <row r="1298" ht="27" customHeight="1" x14ac:dyDescent="0.25"/>
    <row r="1299" ht="27" customHeight="1" x14ac:dyDescent="0.25"/>
    <row r="1300" ht="27" customHeight="1" x14ac:dyDescent="0.25"/>
    <row r="1301" ht="27" customHeight="1" x14ac:dyDescent="0.25"/>
    <row r="1302" ht="27" customHeight="1" x14ac:dyDescent="0.25"/>
    <row r="1303" ht="27" customHeight="1" x14ac:dyDescent="0.25"/>
    <row r="1304" ht="27" customHeight="1" x14ac:dyDescent="0.25"/>
    <row r="1305" ht="27" customHeight="1" x14ac:dyDescent="0.25"/>
    <row r="1306" ht="27" customHeight="1" x14ac:dyDescent="0.25"/>
    <row r="1307" ht="27" customHeight="1" x14ac:dyDescent="0.25"/>
    <row r="1308" ht="27" customHeight="1" x14ac:dyDescent="0.25"/>
    <row r="1309" ht="27" customHeight="1" x14ac:dyDescent="0.25"/>
    <row r="1310" ht="27" customHeight="1" x14ac:dyDescent="0.25"/>
    <row r="1311" ht="27" customHeight="1" x14ac:dyDescent="0.25"/>
    <row r="1312" ht="27" customHeight="1" x14ac:dyDescent="0.25"/>
    <row r="1313" ht="27" customHeight="1" x14ac:dyDescent="0.25"/>
    <row r="1314" ht="27" customHeight="1" x14ac:dyDescent="0.25"/>
    <row r="1315" ht="27" customHeight="1" x14ac:dyDescent="0.25"/>
    <row r="1316" ht="27" customHeight="1" x14ac:dyDescent="0.25"/>
    <row r="1317" ht="27" customHeight="1" x14ac:dyDescent="0.25"/>
    <row r="1318" ht="27" customHeight="1" x14ac:dyDescent="0.25"/>
    <row r="1319" ht="27" customHeight="1" x14ac:dyDescent="0.25"/>
    <row r="1320" ht="27" customHeight="1" x14ac:dyDescent="0.25"/>
    <row r="1321" ht="27" customHeight="1" x14ac:dyDescent="0.25"/>
    <row r="1322" ht="27" customHeight="1" x14ac:dyDescent="0.25"/>
    <row r="1323" ht="27" customHeight="1" x14ac:dyDescent="0.25"/>
    <row r="1324" ht="27" customHeight="1" x14ac:dyDescent="0.25"/>
    <row r="1325" ht="27" customHeight="1" x14ac:dyDescent="0.25"/>
    <row r="1326" ht="27" customHeight="1" x14ac:dyDescent="0.25"/>
    <row r="1327" ht="27" customHeight="1" x14ac:dyDescent="0.25"/>
    <row r="1328" ht="27" customHeight="1" x14ac:dyDescent="0.25"/>
    <row r="1329" ht="27" customHeight="1" x14ac:dyDescent="0.25"/>
    <row r="1330" ht="27" customHeight="1" x14ac:dyDescent="0.25"/>
    <row r="1331" ht="27" customHeight="1" x14ac:dyDescent="0.25"/>
    <row r="1332" ht="27" customHeight="1" x14ac:dyDescent="0.25"/>
    <row r="1333" ht="27" customHeight="1" x14ac:dyDescent="0.25"/>
    <row r="1334" ht="27" customHeight="1" x14ac:dyDescent="0.25"/>
    <row r="1335" ht="27" customHeight="1" x14ac:dyDescent="0.25"/>
    <row r="1336" ht="27" customHeight="1" x14ac:dyDescent="0.25"/>
    <row r="1337" ht="27" customHeight="1" x14ac:dyDescent="0.25"/>
    <row r="1338" ht="27" customHeight="1" x14ac:dyDescent="0.25"/>
    <row r="1339" ht="27" customHeight="1" x14ac:dyDescent="0.25"/>
    <row r="1340" ht="27" customHeight="1" x14ac:dyDescent="0.25"/>
    <row r="1341" ht="27" customHeight="1" x14ac:dyDescent="0.25"/>
    <row r="1342" ht="27" customHeight="1" x14ac:dyDescent="0.25"/>
    <row r="1343" ht="27" customHeight="1" x14ac:dyDescent="0.25"/>
    <row r="1344" ht="27" customHeight="1" x14ac:dyDescent="0.25"/>
    <row r="1345" ht="27" customHeight="1" x14ac:dyDescent="0.25"/>
    <row r="1346" ht="27" customHeight="1" x14ac:dyDescent="0.25"/>
    <row r="1347" ht="27" customHeight="1" x14ac:dyDescent="0.25"/>
    <row r="1348" ht="27" customHeight="1" x14ac:dyDescent="0.25"/>
    <row r="1349" ht="27" customHeight="1" x14ac:dyDescent="0.25"/>
    <row r="1350" ht="27" customHeight="1" x14ac:dyDescent="0.25"/>
    <row r="1351" ht="27" customHeight="1" x14ac:dyDescent="0.25"/>
    <row r="1352" ht="27" customHeight="1" x14ac:dyDescent="0.25"/>
    <row r="1353" ht="27" customHeight="1" x14ac:dyDescent="0.25"/>
    <row r="1354" ht="27" customHeight="1" x14ac:dyDescent="0.25"/>
    <row r="1355" ht="27" customHeight="1" x14ac:dyDescent="0.25"/>
    <row r="1356" ht="27" customHeight="1" x14ac:dyDescent="0.25"/>
    <row r="1357" ht="27" customHeight="1" x14ac:dyDescent="0.25"/>
    <row r="1358" ht="27" customHeight="1" x14ac:dyDescent="0.25"/>
    <row r="1359" ht="27" customHeight="1" x14ac:dyDescent="0.25"/>
    <row r="1360" ht="27" customHeight="1" x14ac:dyDescent="0.25"/>
    <row r="1361" ht="27" customHeight="1" x14ac:dyDescent="0.25"/>
    <row r="1362" ht="27" customHeight="1" x14ac:dyDescent="0.25"/>
    <row r="1363" ht="27" customHeight="1" x14ac:dyDescent="0.25"/>
    <row r="1364" ht="27" customHeight="1" x14ac:dyDescent="0.25"/>
    <row r="1365" ht="27" customHeight="1" x14ac:dyDescent="0.25"/>
    <row r="1366" ht="27" customHeight="1" x14ac:dyDescent="0.25"/>
    <row r="1367" ht="27" customHeight="1" x14ac:dyDescent="0.25"/>
    <row r="1368" ht="27" customHeight="1" x14ac:dyDescent="0.25"/>
    <row r="1369" ht="27" customHeight="1" x14ac:dyDescent="0.25"/>
    <row r="1370" ht="27" customHeight="1" x14ac:dyDescent="0.25"/>
    <row r="1371" ht="27" customHeight="1" x14ac:dyDescent="0.25"/>
    <row r="1372" ht="27" customHeight="1" x14ac:dyDescent="0.25"/>
    <row r="1373" ht="27" customHeight="1" x14ac:dyDescent="0.25"/>
    <row r="1374" ht="27" customHeight="1" x14ac:dyDescent="0.25"/>
    <row r="1375" ht="27" customHeight="1" x14ac:dyDescent="0.25"/>
    <row r="1376" ht="27" customHeight="1" x14ac:dyDescent="0.25"/>
    <row r="1377" ht="27" customHeight="1" x14ac:dyDescent="0.25"/>
    <row r="1378" ht="27" customHeight="1" x14ac:dyDescent="0.25"/>
    <row r="1379" ht="27" customHeight="1" x14ac:dyDescent="0.25"/>
    <row r="1380" ht="27" customHeight="1" x14ac:dyDescent="0.25"/>
    <row r="1381" ht="27" customHeight="1" x14ac:dyDescent="0.25"/>
    <row r="1382" ht="27" customHeight="1" x14ac:dyDescent="0.25"/>
    <row r="1383" ht="27" customHeight="1" x14ac:dyDescent="0.25"/>
    <row r="1384" ht="27" customHeight="1" x14ac:dyDescent="0.25"/>
    <row r="1385" ht="27" customHeight="1" x14ac:dyDescent="0.25"/>
    <row r="1386" ht="27" customHeight="1" x14ac:dyDescent="0.25"/>
    <row r="1387" ht="27" customHeight="1" x14ac:dyDescent="0.25"/>
    <row r="1388" ht="27" customHeight="1" x14ac:dyDescent="0.25"/>
    <row r="1389" ht="27" customHeight="1" x14ac:dyDescent="0.25"/>
    <row r="1390" ht="27" customHeight="1" x14ac:dyDescent="0.25"/>
    <row r="1391" ht="27" customHeight="1" x14ac:dyDescent="0.25"/>
    <row r="1392" ht="27" customHeight="1" x14ac:dyDescent="0.25"/>
    <row r="1393" ht="27" customHeight="1" x14ac:dyDescent="0.25"/>
    <row r="1394" ht="27" customHeight="1" x14ac:dyDescent="0.25"/>
    <row r="1395" ht="27" customHeight="1" x14ac:dyDescent="0.25"/>
    <row r="1396" ht="27" customHeight="1" x14ac:dyDescent="0.25"/>
    <row r="1397" ht="27" customHeight="1" x14ac:dyDescent="0.25"/>
    <row r="1398" ht="27" customHeight="1" x14ac:dyDescent="0.25"/>
    <row r="1399" ht="27" customHeight="1" x14ac:dyDescent="0.25"/>
    <row r="1400" ht="27" customHeight="1" x14ac:dyDescent="0.25"/>
    <row r="1401" ht="27" customHeight="1" x14ac:dyDescent="0.25"/>
    <row r="1402" ht="27" customHeight="1" x14ac:dyDescent="0.25"/>
    <row r="1403" ht="27" customHeight="1" x14ac:dyDescent="0.25"/>
    <row r="1404" ht="27" customHeight="1" x14ac:dyDescent="0.25"/>
    <row r="1405" ht="27" customHeight="1" x14ac:dyDescent="0.25"/>
    <row r="1406" ht="27" customHeight="1" x14ac:dyDescent="0.25"/>
    <row r="1407" ht="27" customHeight="1" x14ac:dyDescent="0.25"/>
    <row r="1408" ht="27" customHeight="1" x14ac:dyDescent="0.25"/>
    <row r="1409" ht="27" customHeight="1" x14ac:dyDescent="0.25"/>
    <row r="1410" ht="27" customHeight="1" x14ac:dyDescent="0.25"/>
    <row r="1411" ht="27" customHeight="1" x14ac:dyDescent="0.25"/>
    <row r="1412" ht="27" customHeight="1" x14ac:dyDescent="0.25"/>
    <row r="1413" ht="27" customHeight="1" x14ac:dyDescent="0.25"/>
    <row r="1414" ht="27" customHeight="1" x14ac:dyDescent="0.25"/>
    <row r="1415" ht="27" customHeight="1" x14ac:dyDescent="0.25"/>
    <row r="1416" ht="27" customHeight="1" x14ac:dyDescent="0.25"/>
    <row r="1417" ht="27" customHeight="1" x14ac:dyDescent="0.25"/>
    <row r="1418" ht="27" customHeight="1" x14ac:dyDescent="0.25"/>
    <row r="1419" ht="27" customHeight="1" x14ac:dyDescent="0.25"/>
    <row r="1420" ht="27" customHeight="1" x14ac:dyDescent="0.25"/>
    <row r="1421" ht="27" customHeight="1" x14ac:dyDescent="0.25"/>
    <row r="1422" ht="27" customHeight="1" x14ac:dyDescent="0.25"/>
    <row r="1423" ht="27" customHeight="1" x14ac:dyDescent="0.25"/>
    <row r="1424" ht="27" customHeight="1" x14ac:dyDescent="0.25"/>
    <row r="1425" ht="27" customHeight="1" x14ac:dyDescent="0.25"/>
    <row r="1426" ht="27" customHeight="1" x14ac:dyDescent="0.25"/>
    <row r="1427" ht="27" customHeight="1" x14ac:dyDescent="0.25"/>
    <row r="1428" ht="27" customHeight="1" x14ac:dyDescent="0.25"/>
    <row r="1429" ht="27" customHeight="1" x14ac:dyDescent="0.25"/>
    <row r="1430" ht="27" customHeight="1" x14ac:dyDescent="0.25"/>
    <row r="1431" ht="27" customHeight="1" x14ac:dyDescent="0.25"/>
    <row r="1432" ht="27" customHeight="1" x14ac:dyDescent="0.25"/>
    <row r="1433" ht="27" customHeight="1" x14ac:dyDescent="0.25"/>
    <row r="1434" ht="27" customHeight="1" x14ac:dyDescent="0.25"/>
    <row r="1435" ht="27" customHeight="1" x14ac:dyDescent="0.25"/>
    <row r="1436" ht="27" customHeight="1" x14ac:dyDescent="0.25"/>
    <row r="1437" ht="27" customHeight="1" x14ac:dyDescent="0.25"/>
    <row r="1438" ht="27" customHeight="1" x14ac:dyDescent="0.25"/>
    <row r="1439" ht="27" customHeight="1" x14ac:dyDescent="0.25"/>
    <row r="1440" ht="27" customHeight="1" x14ac:dyDescent="0.25"/>
    <row r="1441" ht="27" customHeight="1" x14ac:dyDescent="0.25"/>
    <row r="1442" ht="27" customHeight="1" x14ac:dyDescent="0.25"/>
    <row r="1443" ht="27" customHeight="1" x14ac:dyDescent="0.25"/>
    <row r="1444" ht="27" customHeight="1" x14ac:dyDescent="0.25"/>
    <row r="1445" ht="27" customHeight="1" x14ac:dyDescent="0.25"/>
    <row r="1446" ht="27" customHeight="1" x14ac:dyDescent="0.25"/>
    <row r="1447" ht="27" customHeight="1" x14ac:dyDescent="0.25"/>
    <row r="1448" ht="27" customHeight="1" x14ac:dyDescent="0.25"/>
    <row r="1449" ht="27" customHeight="1" x14ac:dyDescent="0.25"/>
    <row r="1450" ht="27" customHeight="1" x14ac:dyDescent="0.25"/>
    <row r="1451" ht="27" customHeight="1" x14ac:dyDescent="0.25"/>
    <row r="1452" ht="27" customHeight="1" x14ac:dyDescent="0.25"/>
    <row r="1453" ht="27" customHeight="1" x14ac:dyDescent="0.25"/>
    <row r="1454" ht="27" customHeight="1" x14ac:dyDescent="0.25"/>
    <row r="1455" ht="27" customHeight="1" x14ac:dyDescent="0.25"/>
    <row r="1456" ht="27" customHeight="1" x14ac:dyDescent="0.25"/>
    <row r="1457" ht="27" customHeight="1" x14ac:dyDescent="0.25"/>
    <row r="1458" ht="27" customHeight="1" x14ac:dyDescent="0.25"/>
    <row r="1459" ht="27" customHeight="1" x14ac:dyDescent="0.25"/>
    <row r="1460" ht="27" customHeight="1" x14ac:dyDescent="0.25"/>
    <row r="1461" ht="27" customHeight="1" x14ac:dyDescent="0.25"/>
    <row r="1462" ht="27" customHeight="1" x14ac:dyDescent="0.25"/>
    <row r="1463" ht="27" customHeight="1" x14ac:dyDescent="0.25"/>
    <row r="1464" ht="27" customHeight="1" x14ac:dyDescent="0.25"/>
    <row r="1465" ht="27" customHeight="1" x14ac:dyDescent="0.25"/>
    <row r="1466" ht="27" customHeight="1" x14ac:dyDescent="0.25"/>
    <row r="1467" ht="27" customHeight="1" x14ac:dyDescent="0.25"/>
    <row r="1468" ht="27" customHeight="1" x14ac:dyDescent="0.25"/>
    <row r="1469" ht="27" customHeight="1" x14ac:dyDescent="0.25"/>
    <row r="1470" ht="27" customHeight="1" x14ac:dyDescent="0.25"/>
    <row r="1471" ht="27" customHeight="1" x14ac:dyDescent="0.25"/>
    <row r="1472" ht="27" customHeight="1" x14ac:dyDescent="0.25"/>
    <row r="1473" ht="27" customHeight="1" x14ac:dyDescent="0.25"/>
    <row r="1474" ht="27" customHeight="1" x14ac:dyDescent="0.25"/>
    <row r="1475" ht="27" customHeight="1" x14ac:dyDescent="0.25"/>
    <row r="1476" ht="27" customHeight="1" x14ac:dyDescent="0.25"/>
    <row r="1477" ht="27" customHeight="1" x14ac:dyDescent="0.25"/>
    <row r="1478" ht="27" customHeight="1" x14ac:dyDescent="0.25"/>
    <row r="1479" ht="27" customHeight="1" x14ac:dyDescent="0.25"/>
    <row r="1480" ht="27" customHeight="1" x14ac:dyDescent="0.25"/>
    <row r="1481" ht="27" customHeight="1" x14ac:dyDescent="0.25"/>
    <row r="1482" ht="27" customHeight="1" x14ac:dyDescent="0.25"/>
    <row r="1483" ht="27" customHeight="1" x14ac:dyDescent="0.25"/>
    <row r="1484" ht="27" customHeight="1" x14ac:dyDescent="0.25"/>
    <row r="1485" ht="27" customHeight="1" x14ac:dyDescent="0.25"/>
    <row r="1486" ht="27" customHeight="1" x14ac:dyDescent="0.25"/>
    <row r="1487" ht="27" customHeight="1" x14ac:dyDescent="0.25"/>
    <row r="1488" ht="27" customHeight="1" x14ac:dyDescent="0.25"/>
    <row r="1489" ht="27" customHeight="1" x14ac:dyDescent="0.25"/>
    <row r="1490" ht="27" customHeight="1" x14ac:dyDescent="0.25"/>
    <row r="1491" ht="27" customHeight="1" x14ac:dyDescent="0.25"/>
    <row r="1492" ht="27" customHeight="1" x14ac:dyDescent="0.25"/>
    <row r="1493" ht="27" customHeight="1" x14ac:dyDescent="0.25"/>
    <row r="1494" ht="27" customHeight="1" x14ac:dyDescent="0.25"/>
    <row r="1495" ht="27" customHeight="1" x14ac:dyDescent="0.25"/>
    <row r="1496" ht="27" customHeight="1" x14ac:dyDescent="0.25"/>
    <row r="1497" ht="27" customHeight="1" x14ac:dyDescent="0.25"/>
    <row r="1498" ht="27" customHeight="1" x14ac:dyDescent="0.25"/>
    <row r="1499" ht="27" customHeight="1" x14ac:dyDescent="0.25"/>
    <row r="1500" ht="27" customHeight="1" x14ac:dyDescent="0.25"/>
    <row r="1501" ht="27" customHeight="1" x14ac:dyDescent="0.25"/>
    <row r="1502" ht="27" customHeight="1" x14ac:dyDescent="0.25"/>
    <row r="1503" ht="27" customHeight="1" x14ac:dyDescent="0.25"/>
    <row r="1504" ht="27" customHeight="1" x14ac:dyDescent="0.25"/>
    <row r="1505" ht="27" customHeight="1" x14ac:dyDescent="0.25"/>
    <row r="1506" ht="27" customHeight="1" x14ac:dyDescent="0.25"/>
    <row r="1507" ht="27" customHeight="1" x14ac:dyDescent="0.25"/>
    <row r="1508" ht="27" customHeight="1" x14ac:dyDescent="0.25"/>
    <row r="1509" ht="27" customHeight="1" x14ac:dyDescent="0.25"/>
    <row r="1510" ht="27" customHeight="1" x14ac:dyDescent="0.25"/>
    <row r="1511" ht="27" customHeight="1" x14ac:dyDescent="0.25"/>
    <row r="1512" ht="27" customHeight="1" x14ac:dyDescent="0.25"/>
    <row r="1513" ht="27" customHeight="1" x14ac:dyDescent="0.25"/>
    <row r="1514" ht="27" customHeight="1" x14ac:dyDescent="0.25"/>
    <row r="1515" ht="27" customHeight="1" x14ac:dyDescent="0.25"/>
    <row r="1516" ht="27" customHeight="1" x14ac:dyDescent="0.25"/>
    <row r="1517" ht="27" customHeight="1" x14ac:dyDescent="0.25"/>
    <row r="1518" ht="27" customHeight="1" x14ac:dyDescent="0.25"/>
    <row r="1519" ht="27" customHeight="1" x14ac:dyDescent="0.25"/>
    <row r="1520" ht="27" customHeight="1" x14ac:dyDescent="0.25"/>
    <row r="1521" ht="27" customHeight="1" x14ac:dyDescent="0.25"/>
    <row r="1522" ht="27" customHeight="1" x14ac:dyDescent="0.25"/>
    <row r="1523" ht="27" customHeight="1" x14ac:dyDescent="0.25"/>
    <row r="1524" ht="27" customHeight="1" x14ac:dyDescent="0.25"/>
    <row r="1525" ht="27" customHeight="1" x14ac:dyDescent="0.25"/>
    <row r="1526" ht="27" customHeight="1" x14ac:dyDescent="0.25"/>
    <row r="1527" ht="27" customHeight="1" x14ac:dyDescent="0.25"/>
    <row r="1528" ht="27" customHeight="1" x14ac:dyDescent="0.25"/>
    <row r="1529" ht="27" customHeight="1" x14ac:dyDescent="0.25"/>
    <row r="1530" ht="27" customHeight="1" x14ac:dyDescent="0.25"/>
    <row r="1531" ht="27" customHeight="1" x14ac:dyDescent="0.25"/>
    <row r="1532" ht="27" customHeight="1" x14ac:dyDescent="0.25"/>
    <row r="1533" ht="27" customHeight="1" x14ac:dyDescent="0.25"/>
    <row r="1534" ht="27" customHeight="1" x14ac:dyDescent="0.25"/>
    <row r="1535" ht="27" customHeight="1" x14ac:dyDescent="0.25"/>
    <row r="1536" ht="27" customHeight="1" x14ac:dyDescent="0.25"/>
    <row r="1537" ht="27" customHeight="1" x14ac:dyDescent="0.25"/>
    <row r="1538" ht="27" customHeight="1" x14ac:dyDescent="0.25"/>
    <row r="1539" ht="27" customHeight="1" x14ac:dyDescent="0.25"/>
    <row r="1540" ht="27" customHeight="1" x14ac:dyDescent="0.25"/>
    <row r="1541" ht="27" customHeight="1" x14ac:dyDescent="0.25"/>
    <row r="1542" ht="27" customHeight="1" x14ac:dyDescent="0.25"/>
    <row r="1543" ht="27" customHeight="1" x14ac:dyDescent="0.25"/>
    <row r="1544" ht="27" customHeight="1" x14ac:dyDescent="0.25"/>
    <row r="1545" ht="27" customHeight="1" x14ac:dyDescent="0.25"/>
    <row r="1546" ht="27" customHeight="1" x14ac:dyDescent="0.25"/>
    <row r="1547" ht="27" customHeight="1" x14ac:dyDescent="0.25"/>
    <row r="1548" ht="27" customHeight="1" x14ac:dyDescent="0.25"/>
    <row r="1549" ht="27" customHeight="1" x14ac:dyDescent="0.25"/>
    <row r="1550" ht="27" customHeight="1" x14ac:dyDescent="0.25"/>
    <row r="1551" ht="27" customHeight="1" x14ac:dyDescent="0.25"/>
    <row r="1552" ht="27" customHeight="1" x14ac:dyDescent="0.25"/>
    <row r="1553" ht="27" customHeight="1" x14ac:dyDescent="0.25"/>
    <row r="1554" ht="27" customHeight="1" x14ac:dyDescent="0.25"/>
    <row r="1555" ht="27" customHeight="1" x14ac:dyDescent="0.25"/>
    <row r="1556" ht="27" customHeight="1" x14ac:dyDescent="0.25"/>
    <row r="1557" ht="27" customHeight="1" x14ac:dyDescent="0.25"/>
    <row r="1558" ht="27" customHeight="1" x14ac:dyDescent="0.25"/>
    <row r="1559" ht="27" customHeight="1" x14ac:dyDescent="0.25"/>
    <row r="1560" ht="27" customHeight="1" x14ac:dyDescent="0.25"/>
    <row r="1561" ht="27" customHeight="1" x14ac:dyDescent="0.25"/>
    <row r="1562" ht="27" customHeight="1" x14ac:dyDescent="0.25"/>
    <row r="1563" ht="27" customHeight="1" x14ac:dyDescent="0.25"/>
    <row r="1564" ht="27" customHeight="1" x14ac:dyDescent="0.25"/>
    <row r="1565" ht="27" customHeight="1" x14ac:dyDescent="0.25"/>
    <row r="1566" ht="27" customHeight="1" x14ac:dyDescent="0.25"/>
    <row r="1567" ht="27" customHeight="1" x14ac:dyDescent="0.25"/>
    <row r="1568" ht="27" customHeight="1" x14ac:dyDescent="0.25"/>
    <row r="1569" ht="27" customHeight="1" x14ac:dyDescent="0.25"/>
    <row r="1570" ht="27" customHeight="1" x14ac:dyDescent="0.25"/>
    <row r="1571" ht="27" customHeight="1" x14ac:dyDescent="0.25"/>
    <row r="1572" ht="27" customHeight="1" x14ac:dyDescent="0.25"/>
    <row r="1573" ht="27" customHeight="1" x14ac:dyDescent="0.25"/>
    <row r="1574" ht="27" customHeight="1" x14ac:dyDescent="0.25"/>
    <row r="1575" ht="27" customHeight="1" x14ac:dyDescent="0.25"/>
    <row r="1576" ht="27" customHeight="1" x14ac:dyDescent="0.25"/>
    <row r="1577" ht="27" customHeight="1" x14ac:dyDescent="0.25"/>
    <row r="1578" ht="27" customHeight="1" x14ac:dyDescent="0.25"/>
    <row r="1579" ht="27" customHeight="1" x14ac:dyDescent="0.25"/>
    <row r="1580" ht="27" customHeight="1" x14ac:dyDescent="0.25"/>
    <row r="1581" ht="27" customHeight="1" x14ac:dyDescent="0.25"/>
    <row r="1582" ht="27" customHeight="1" x14ac:dyDescent="0.25"/>
    <row r="1583" ht="27" customHeight="1" x14ac:dyDescent="0.25"/>
    <row r="1584" ht="27" customHeight="1" x14ac:dyDescent="0.25"/>
    <row r="1585" ht="27" customHeight="1" x14ac:dyDescent="0.25"/>
    <row r="1586" ht="27" customHeight="1" x14ac:dyDescent="0.25"/>
    <row r="1587" ht="27" customHeight="1" x14ac:dyDescent="0.25"/>
    <row r="1588" ht="27" customHeight="1" x14ac:dyDescent="0.25"/>
    <row r="1589" ht="27" customHeight="1" x14ac:dyDescent="0.25"/>
    <row r="1590" ht="27" customHeight="1" x14ac:dyDescent="0.25"/>
    <row r="1591" ht="27" customHeight="1" x14ac:dyDescent="0.25"/>
    <row r="1592" ht="27" customHeight="1" x14ac:dyDescent="0.25"/>
    <row r="1593" ht="27" customHeight="1" x14ac:dyDescent="0.25"/>
    <row r="1594" ht="27" customHeight="1" x14ac:dyDescent="0.25"/>
    <row r="1595" ht="27" customHeight="1" x14ac:dyDescent="0.25"/>
    <row r="1596" ht="27" customHeight="1" x14ac:dyDescent="0.25"/>
    <row r="1597" ht="27" customHeight="1" x14ac:dyDescent="0.25"/>
    <row r="1598" ht="27" customHeight="1" x14ac:dyDescent="0.25"/>
    <row r="1599" ht="27" customHeight="1" x14ac:dyDescent="0.25"/>
    <row r="1600" ht="27" customHeight="1" x14ac:dyDescent="0.25"/>
    <row r="1601" ht="27" customHeight="1" x14ac:dyDescent="0.25"/>
    <row r="1602" ht="27" customHeight="1" x14ac:dyDescent="0.25"/>
    <row r="1603" ht="27" customHeight="1" x14ac:dyDescent="0.25"/>
    <row r="1604" ht="27" customHeight="1" x14ac:dyDescent="0.25"/>
    <row r="1605" ht="27" customHeight="1" x14ac:dyDescent="0.25"/>
    <row r="1606" ht="27" customHeight="1" x14ac:dyDescent="0.25"/>
    <row r="1607" ht="27" customHeight="1" x14ac:dyDescent="0.25"/>
    <row r="1608" ht="27" customHeight="1" x14ac:dyDescent="0.25"/>
    <row r="1609" ht="27" customHeight="1" x14ac:dyDescent="0.25"/>
    <row r="1610" ht="27" customHeight="1" x14ac:dyDescent="0.25"/>
    <row r="1611" ht="27" customHeight="1" x14ac:dyDescent="0.25"/>
    <row r="1612" ht="27" customHeight="1" x14ac:dyDescent="0.25"/>
    <row r="1613" ht="27" customHeight="1" x14ac:dyDescent="0.25"/>
    <row r="1614" ht="27" customHeight="1" x14ac:dyDescent="0.25"/>
    <row r="1615" ht="27" customHeight="1" x14ac:dyDescent="0.25"/>
    <row r="1616" ht="27" customHeight="1" x14ac:dyDescent="0.25"/>
    <row r="1617" ht="27" customHeight="1" x14ac:dyDescent="0.25"/>
    <row r="1618" ht="27" customHeight="1" x14ac:dyDescent="0.25"/>
    <row r="1619" ht="27" customHeight="1" x14ac:dyDescent="0.25"/>
    <row r="1620" ht="27" customHeight="1" x14ac:dyDescent="0.25"/>
    <row r="1621" ht="27" customHeight="1" x14ac:dyDescent="0.25"/>
    <row r="1622" ht="27" customHeight="1" x14ac:dyDescent="0.25"/>
    <row r="1623" ht="27" customHeight="1" x14ac:dyDescent="0.25"/>
    <row r="1624" ht="27" customHeight="1" x14ac:dyDescent="0.25"/>
    <row r="1625" ht="27" customHeight="1" x14ac:dyDescent="0.25"/>
    <row r="1626" ht="27" customHeight="1" x14ac:dyDescent="0.25"/>
    <row r="1627" ht="27" customHeight="1" x14ac:dyDescent="0.25"/>
    <row r="1628" ht="27" customHeight="1" x14ac:dyDescent="0.25"/>
    <row r="1629" ht="27" customHeight="1" x14ac:dyDescent="0.25"/>
    <row r="1630" ht="27" customHeight="1" x14ac:dyDescent="0.25"/>
    <row r="1631" ht="27" customHeight="1" x14ac:dyDescent="0.25"/>
    <row r="1632" ht="27" customHeight="1" x14ac:dyDescent="0.25"/>
    <row r="1633" ht="27" customHeight="1" x14ac:dyDescent="0.25"/>
    <row r="1634" ht="27" customHeight="1" x14ac:dyDescent="0.25"/>
    <row r="1635" ht="27" customHeight="1" x14ac:dyDescent="0.25"/>
    <row r="1636" ht="27" customHeight="1" x14ac:dyDescent="0.25"/>
    <row r="1637" ht="27" customHeight="1" x14ac:dyDescent="0.25"/>
    <row r="1638" ht="27" customHeight="1" x14ac:dyDescent="0.25"/>
    <row r="1639" ht="27" customHeight="1" x14ac:dyDescent="0.25"/>
    <row r="1640" ht="27" customHeight="1" x14ac:dyDescent="0.25"/>
    <row r="1641" ht="27" customHeight="1" x14ac:dyDescent="0.25"/>
    <row r="1642" ht="27" customHeight="1" x14ac:dyDescent="0.25"/>
    <row r="1643" ht="27" customHeight="1" x14ac:dyDescent="0.25"/>
    <row r="1644" ht="27" customHeight="1" x14ac:dyDescent="0.25"/>
    <row r="1645" ht="27" customHeight="1" x14ac:dyDescent="0.25"/>
    <row r="1646" ht="27" customHeight="1" x14ac:dyDescent="0.25"/>
    <row r="1647" ht="27" customHeight="1" x14ac:dyDescent="0.25"/>
    <row r="1648" ht="27" customHeight="1" x14ac:dyDescent="0.25"/>
    <row r="1649" ht="27" customHeight="1" x14ac:dyDescent="0.25"/>
    <row r="1650" ht="27" customHeight="1" x14ac:dyDescent="0.25"/>
    <row r="1651" ht="27" customHeight="1" x14ac:dyDescent="0.25"/>
    <row r="1652" ht="27" customHeight="1" x14ac:dyDescent="0.25"/>
    <row r="1653" ht="27" customHeight="1" x14ac:dyDescent="0.25"/>
    <row r="1654" ht="27" customHeight="1" x14ac:dyDescent="0.25"/>
    <row r="1655" ht="27" customHeight="1" x14ac:dyDescent="0.25"/>
    <row r="1656" ht="27" customHeight="1" x14ac:dyDescent="0.25"/>
    <row r="1657" ht="27" customHeight="1" x14ac:dyDescent="0.25"/>
    <row r="1658" ht="27" customHeight="1" x14ac:dyDescent="0.25"/>
    <row r="1659" ht="27" customHeight="1" x14ac:dyDescent="0.25"/>
    <row r="1660" ht="27" customHeight="1" x14ac:dyDescent="0.25"/>
    <row r="1661" ht="27" customHeight="1" x14ac:dyDescent="0.25"/>
    <row r="1662" ht="27" customHeight="1" x14ac:dyDescent="0.25"/>
    <row r="1663" ht="27" customHeight="1" x14ac:dyDescent="0.25"/>
    <row r="1664" ht="27" customHeight="1" x14ac:dyDescent="0.25"/>
    <row r="1665" ht="27" customHeight="1" x14ac:dyDescent="0.25"/>
    <row r="1666" ht="27" customHeight="1" x14ac:dyDescent="0.25"/>
    <row r="1667" ht="27" customHeight="1" x14ac:dyDescent="0.25"/>
    <row r="1668" ht="27" customHeight="1" x14ac:dyDescent="0.25"/>
    <row r="1669" ht="27" customHeight="1" x14ac:dyDescent="0.25"/>
    <row r="1670" ht="27" customHeight="1" x14ac:dyDescent="0.25"/>
    <row r="1671" ht="27" customHeight="1" x14ac:dyDescent="0.25"/>
    <row r="1672" ht="27" customHeight="1" x14ac:dyDescent="0.25"/>
    <row r="1673" ht="27" customHeight="1" x14ac:dyDescent="0.25"/>
    <row r="1674" ht="27" customHeight="1" x14ac:dyDescent="0.25"/>
    <row r="1675" ht="27" customHeight="1" x14ac:dyDescent="0.25"/>
    <row r="1676" ht="27" customHeight="1" x14ac:dyDescent="0.25"/>
    <row r="1677" ht="27" customHeight="1" x14ac:dyDescent="0.25"/>
    <row r="1678" ht="27" customHeight="1" x14ac:dyDescent="0.25"/>
    <row r="1679" ht="27" customHeight="1" x14ac:dyDescent="0.25"/>
    <row r="1680" ht="27" customHeight="1" x14ac:dyDescent="0.25"/>
    <row r="1681" ht="27" customHeight="1" x14ac:dyDescent="0.25"/>
    <row r="1682" ht="27" customHeight="1" x14ac:dyDescent="0.25"/>
    <row r="1683" ht="27" customHeight="1" x14ac:dyDescent="0.25"/>
    <row r="1684" ht="27" customHeight="1" x14ac:dyDescent="0.25"/>
    <row r="1685" ht="27" customHeight="1" x14ac:dyDescent="0.25"/>
    <row r="1686" ht="27" customHeight="1" x14ac:dyDescent="0.25"/>
    <row r="1687" ht="27" customHeight="1" x14ac:dyDescent="0.25"/>
    <row r="1688" ht="27" customHeight="1" x14ac:dyDescent="0.25"/>
    <row r="1689" ht="27" customHeight="1" x14ac:dyDescent="0.25"/>
    <row r="1690" ht="27" customHeight="1" x14ac:dyDescent="0.25"/>
    <row r="1691" ht="27" customHeight="1" x14ac:dyDescent="0.25"/>
    <row r="1692" ht="27" customHeight="1" x14ac:dyDescent="0.25"/>
    <row r="1693" ht="27" customHeight="1" x14ac:dyDescent="0.25"/>
    <row r="1694" ht="27" customHeight="1" x14ac:dyDescent="0.25"/>
    <row r="1695" ht="27" customHeight="1" x14ac:dyDescent="0.25"/>
    <row r="1696" ht="27" customHeight="1" x14ac:dyDescent="0.25"/>
    <row r="1697" ht="27" customHeight="1" x14ac:dyDescent="0.25"/>
    <row r="1698" ht="27" customHeight="1" x14ac:dyDescent="0.25"/>
    <row r="1699" ht="27" customHeight="1" x14ac:dyDescent="0.25"/>
    <row r="1700" ht="27" customHeight="1" x14ac:dyDescent="0.25"/>
    <row r="1701" ht="27" customHeight="1" x14ac:dyDescent="0.25"/>
    <row r="1702" ht="27" customHeight="1" x14ac:dyDescent="0.25"/>
    <row r="1703" ht="27" customHeight="1" x14ac:dyDescent="0.25"/>
    <row r="1704" ht="27" customHeight="1" x14ac:dyDescent="0.25"/>
    <row r="1705" ht="27" customHeight="1" x14ac:dyDescent="0.25"/>
    <row r="1706" ht="27" customHeight="1" x14ac:dyDescent="0.25"/>
    <row r="1707" ht="27" customHeight="1" x14ac:dyDescent="0.25"/>
    <row r="1708" ht="27" customHeight="1" x14ac:dyDescent="0.25"/>
    <row r="1709" ht="27" customHeight="1" x14ac:dyDescent="0.25"/>
    <row r="1710" ht="27" customHeight="1" x14ac:dyDescent="0.25"/>
    <row r="1711" ht="27" customHeight="1" x14ac:dyDescent="0.25"/>
    <row r="1712" ht="27" customHeight="1" x14ac:dyDescent="0.25"/>
    <row r="1713" ht="27" customHeight="1" x14ac:dyDescent="0.25"/>
    <row r="1714" ht="27" customHeight="1" x14ac:dyDescent="0.25"/>
    <row r="1715" ht="27" customHeight="1" x14ac:dyDescent="0.25"/>
    <row r="1716" ht="27" customHeight="1" x14ac:dyDescent="0.25"/>
    <row r="1717" ht="27" customHeight="1" x14ac:dyDescent="0.25"/>
    <row r="1718" ht="27" customHeight="1" x14ac:dyDescent="0.25"/>
    <row r="1719" ht="27" customHeight="1" x14ac:dyDescent="0.25"/>
    <row r="1720" ht="27" customHeight="1" x14ac:dyDescent="0.25"/>
    <row r="1721" ht="27" customHeight="1" x14ac:dyDescent="0.25"/>
    <row r="1722" ht="27" customHeight="1" x14ac:dyDescent="0.25"/>
    <row r="1723" ht="27" customHeight="1" x14ac:dyDescent="0.25"/>
    <row r="1724" ht="27" customHeight="1" x14ac:dyDescent="0.25"/>
    <row r="1725" ht="27" customHeight="1" x14ac:dyDescent="0.25"/>
    <row r="1726" ht="27" customHeight="1" x14ac:dyDescent="0.25"/>
    <row r="1727" ht="27" customHeight="1" x14ac:dyDescent="0.25"/>
    <row r="1728" ht="27" customHeight="1" x14ac:dyDescent="0.25"/>
    <row r="1729" ht="27" customHeight="1" x14ac:dyDescent="0.25"/>
    <row r="1730" ht="27" customHeight="1" x14ac:dyDescent="0.25"/>
    <row r="1731" ht="27" customHeight="1" x14ac:dyDescent="0.25"/>
    <row r="1732" ht="27" customHeight="1" x14ac:dyDescent="0.25"/>
    <row r="1733" ht="27" customHeight="1" x14ac:dyDescent="0.25"/>
    <row r="1734" ht="27" customHeight="1" x14ac:dyDescent="0.25"/>
    <row r="1735" ht="27" customHeight="1" x14ac:dyDescent="0.25"/>
    <row r="1736" ht="27" customHeight="1" x14ac:dyDescent="0.25"/>
    <row r="1737" ht="27" customHeight="1" x14ac:dyDescent="0.25"/>
    <row r="1738" ht="27" customHeight="1" x14ac:dyDescent="0.25"/>
    <row r="1739" ht="27" customHeight="1" x14ac:dyDescent="0.25"/>
    <row r="1740" ht="27" customHeight="1" x14ac:dyDescent="0.25"/>
    <row r="1741" ht="27" customHeight="1" x14ac:dyDescent="0.25"/>
    <row r="1742" ht="27" customHeight="1" x14ac:dyDescent="0.25"/>
    <row r="1743" ht="27" customHeight="1" x14ac:dyDescent="0.25"/>
    <row r="1744" ht="27" customHeight="1" x14ac:dyDescent="0.25"/>
    <row r="1745" ht="27" customHeight="1" x14ac:dyDescent="0.25"/>
    <row r="1746" ht="27" customHeight="1" x14ac:dyDescent="0.25"/>
    <row r="1747" ht="27" customHeight="1" x14ac:dyDescent="0.25"/>
    <row r="1748" ht="27" customHeight="1" x14ac:dyDescent="0.25"/>
    <row r="1749" ht="27" customHeight="1" x14ac:dyDescent="0.25"/>
    <row r="1750" ht="27" customHeight="1" x14ac:dyDescent="0.25"/>
    <row r="1751" ht="27" customHeight="1" x14ac:dyDescent="0.25"/>
    <row r="1752" ht="27" customHeight="1" x14ac:dyDescent="0.25"/>
    <row r="1753" ht="27" customHeight="1" x14ac:dyDescent="0.25"/>
    <row r="1754" ht="27" customHeight="1" x14ac:dyDescent="0.25"/>
    <row r="1755" ht="27" customHeight="1" x14ac:dyDescent="0.25"/>
    <row r="1756" ht="27" customHeight="1" x14ac:dyDescent="0.25"/>
    <row r="1757" ht="27" customHeight="1" x14ac:dyDescent="0.25"/>
    <row r="1758" ht="27" customHeight="1" x14ac:dyDescent="0.25"/>
    <row r="1759" ht="27" customHeight="1" x14ac:dyDescent="0.25"/>
    <row r="1760" ht="27" customHeight="1" x14ac:dyDescent="0.25"/>
    <row r="1761" ht="27" customHeight="1" x14ac:dyDescent="0.25"/>
    <row r="1762" ht="27" customHeight="1" x14ac:dyDescent="0.25"/>
    <row r="1763" ht="27" customHeight="1" x14ac:dyDescent="0.25"/>
    <row r="1764" ht="27" customHeight="1" x14ac:dyDescent="0.25"/>
    <row r="1765" ht="27" customHeight="1" x14ac:dyDescent="0.25"/>
    <row r="1766" ht="27" customHeight="1" x14ac:dyDescent="0.25"/>
    <row r="1767" ht="27" customHeight="1" x14ac:dyDescent="0.25"/>
    <row r="1768" ht="27" customHeight="1" x14ac:dyDescent="0.25"/>
    <row r="1769" ht="27" customHeight="1" x14ac:dyDescent="0.25"/>
    <row r="1770" ht="27" customHeight="1" x14ac:dyDescent="0.25"/>
    <row r="1771" ht="27" customHeight="1" x14ac:dyDescent="0.25"/>
    <row r="1772" ht="27" customHeight="1" x14ac:dyDescent="0.25"/>
    <row r="1773" ht="27" customHeight="1" x14ac:dyDescent="0.25"/>
    <row r="1774" ht="27" customHeight="1" x14ac:dyDescent="0.25"/>
    <row r="1775" ht="27" customHeight="1" x14ac:dyDescent="0.25"/>
    <row r="1776" ht="27" customHeight="1" x14ac:dyDescent="0.25"/>
    <row r="1777" ht="27" customHeight="1" x14ac:dyDescent="0.25"/>
    <row r="1778" ht="27" customHeight="1" x14ac:dyDescent="0.25"/>
    <row r="1779" ht="27" customHeight="1" x14ac:dyDescent="0.25"/>
    <row r="1780" ht="27" customHeight="1" x14ac:dyDescent="0.25"/>
    <row r="1781" ht="27" customHeight="1" x14ac:dyDescent="0.25"/>
    <row r="1782" ht="27" customHeight="1" x14ac:dyDescent="0.25"/>
    <row r="1783" ht="27" customHeight="1" x14ac:dyDescent="0.25"/>
    <row r="1784" ht="27" customHeight="1" x14ac:dyDescent="0.25"/>
    <row r="1785" ht="27" customHeight="1" x14ac:dyDescent="0.25"/>
    <row r="1786" ht="27" customHeight="1" x14ac:dyDescent="0.25"/>
    <row r="1787" ht="27" customHeight="1" x14ac:dyDescent="0.25"/>
    <row r="1788" ht="27" customHeight="1" x14ac:dyDescent="0.25"/>
    <row r="1789" ht="27" customHeight="1" x14ac:dyDescent="0.25"/>
    <row r="1790" ht="27" customHeight="1" x14ac:dyDescent="0.25"/>
    <row r="1791" ht="27" customHeight="1" x14ac:dyDescent="0.25"/>
    <row r="1792" ht="27" customHeight="1" x14ac:dyDescent="0.25"/>
    <row r="1793" ht="27" customHeight="1" x14ac:dyDescent="0.25"/>
    <row r="1794" ht="27" customHeight="1" x14ac:dyDescent="0.25"/>
    <row r="1795" ht="27" customHeight="1" x14ac:dyDescent="0.25"/>
    <row r="1796" ht="27" customHeight="1" x14ac:dyDescent="0.25"/>
    <row r="1797" ht="27" customHeight="1" x14ac:dyDescent="0.25"/>
    <row r="1798" ht="27" customHeight="1" x14ac:dyDescent="0.25"/>
    <row r="1799" ht="27" customHeight="1" x14ac:dyDescent="0.25"/>
    <row r="1800" ht="27" customHeight="1" x14ac:dyDescent="0.25"/>
    <row r="1801" ht="27" customHeight="1" x14ac:dyDescent="0.25"/>
    <row r="1802" ht="27" customHeight="1" x14ac:dyDescent="0.25"/>
    <row r="1803" ht="27" customHeight="1" x14ac:dyDescent="0.25"/>
    <row r="1804" ht="27" customHeight="1" x14ac:dyDescent="0.25"/>
    <row r="1805" ht="27" customHeight="1" x14ac:dyDescent="0.25"/>
    <row r="1806" ht="27" customHeight="1" x14ac:dyDescent="0.25"/>
    <row r="1807" ht="27" customHeight="1" x14ac:dyDescent="0.25"/>
    <row r="1808" ht="27" customHeight="1" x14ac:dyDescent="0.25"/>
    <row r="1809" ht="27" customHeight="1" x14ac:dyDescent="0.25"/>
    <row r="1810" ht="27" customHeight="1" x14ac:dyDescent="0.25"/>
    <row r="1811" ht="27" customHeight="1" x14ac:dyDescent="0.25"/>
    <row r="1812" ht="27" customHeight="1" x14ac:dyDescent="0.25"/>
    <row r="1813" ht="27" customHeight="1" x14ac:dyDescent="0.25"/>
    <row r="1814" ht="27" customHeight="1" x14ac:dyDescent="0.25"/>
    <row r="1815" ht="27" customHeight="1" x14ac:dyDescent="0.25"/>
    <row r="1816" ht="27" customHeight="1" x14ac:dyDescent="0.25"/>
    <row r="1817" ht="27" customHeight="1" x14ac:dyDescent="0.25"/>
    <row r="1818" ht="27" customHeight="1" x14ac:dyDescent="0.25"/>
    <row r="1819" ht="27" customHeight="1" x14ac:dyDescent="0.25"/>
    <row r="1820" ht="27" customHeight="1" x14ac:dyDescent="0.25"/>
    <row r="1821" ht="27" customHeight="1" x14ac:dyDescent="0.25"/>
    <row r="1822" ht="27" customHeight="1" x14ac:dyDescent="0.25"/>
    <row r="1823" ht="27" customHeight="1" x14ac:dyDescent="0.25"/>
    <row r="1824" ht="27" customHeight="1" x14ac:dyDescent="0.25"/>
    <row r="1825" ht="27" customHeight="1" x14ac:dyDescent="0.25"/>
    <row r="1826" ht="27" customHeight="1" x14ac:dyDescent="0.25"/>
    <row r="1827" ht="27" customHeight="1" x14ac:dyDescent="0.25"/>
    <row r="1828" ht="27" customHeight="1" x14ac:dyDescent="0.25"/>
    <row r="1829" ht="27" customHeight="1" x14ac:dyDescent="0.25"/>
    <row r="1830" ht="27" customHeight="1" x14ac:dyDescent="0.25"/>
    <row r="1831" ht="27" customHeight="1" x14ac:dyDescent="0.25"/>
    <row r="1832" ht="27" customHeight="1" x14ac:dyDescent="0.25"/>
    <row r="1833" ht="27" customHeight="1" x14ac:dyDescent="0.25"/>
    <row r="1834" ht="27" customHeight="1" x14ac:dyDescent="0.25"/>
    <row r="1835" ht="27" customHeight="1" x14ac:dyDescent="0.25"/>
    <row r="1836" ht="27" customHeight="1" x14ac:dyDescent="0.25"/>
    <row r="1837" ht="27" customHeight="1" x14ac:dyDescent="0.25"/>
    <row r="1838" ht="27" customHeight="1" x14ac:dyDescent="0.25"/>
    <row r="1839" ht="27" customHeight="1" x14ac:dyDescent="0.25"/>
    <row r="1840" ht="27" customHeight="1" x14ac:dyDescent="0.25"/>
    <row r="1841" ht="27" customHeight="1" x14ac:dyDescent="0.25"/>
    <row r="1842" ht="27" customHeight="1" x14ac:dyDescent="0.25"/>
    <row r="1843" ht="27" customHeight="1" x14ac:dyDescent="0.25"/>
    <row r="1844" ht="27" customHeight="1" x14ac:dyDescent="0.25"/>
    <row r="1845" ht="27" customHeight="1" x14ac:dyDescent="0.25"/>
    <row r="1846" ht="27" customHeight="1" x14ac:dyDescent="0.25"/>
    <row r="1847" ht="27" customHeight="1" x14ac:dyDescent="0.25"/>
    <row r="1848" ht="27" customHeight="1" x14ac:dyDescent="0.25"/>
    <row r="1849" ht="27" customHeight="1" x14ac:dyDescent="0.25"/>
    <row r="1850" ht="27" customHeight="1" x14ac:dyDescent="0.25"/>
    <row r="1851" ht="27" customHeight="1" x14ac:dyDescent="0.25"/>
    <row r="1852" ht="27" customHeight="1" x14ac:dyDescent="0.25"/>
    <row r="1853" ht="27" customHeight="1" x14ac:dyDescent="0.25"/>
    <row r="1854" ht="27" customHeight="1" x14ac:dyDescent="0.25"/>
    <row r="1855" ht="27" customHeight="1" x14ac:dyDescent="0.25"/>
    <row r="1856" ht="27" customHeight="1" x14ac:dyDescent="0.25"/>
    <row r="1857" ht="27" customHeight="1" x14ac:dyDescent="0.25"/>
    <row r="1858" ht="27" customHeight="1" x14ac:dyDescent="0.25"/>
    <row r="1859" ht="27" customHeight="1" x14ac:dyDescent="0.25"/>
    <row r="1860" ht="27" customHeight="1" x14ac:dyDescent="0.25"/>
    <row r="1861" ht="27" customHeight="1" x14ac:dyDescent="0.25"/>
    <row r="1862" ht="27" customHeight="1" x14ac:dyDescent="0.25"/>
    <row r="1863" ht="27" customHeight="1" x14ac:dyDescent="0.25"/>
    <row r="1864" ht="27" customHeight="1" x14ac:dyDescent="0.25"/>
    <row r="1865" ht="27" customHeight="1" x14ac:dyDescent="0.25"/>
    <row r="1866" ht="27" customHeight="1" x14ac:dyDescent="0.25"/>
    <row r="1867" ht="27" customHeight="1" x14ac:dyDescent="0.25"/>
    <row r="1868" ht="27" customHeight="1" x14ac:dyDescent="0.25"/>
    <row r="1869" ht="27" customHeight="1" x14ac:dyDescent="0.25"/>
    <row r="1870" ht="27" customHeight="1" x14ac:dyDescent="0.25"/>
    <row r="1871" ht="27" customHeight="1" x14ac:dyDescent="0.25"/>
    <row r="1872" ht="27" customHeight="1" x14ac:dyDescent="0.25"/>
    <row r="1873" ht="27" customHeight="1" x14ac:dyDescent="0.25"/>
    <row r="1874" ht="27" customHeight="1" x14ac:dyDescent="0.25"/>
    <row r="1875" ht="27" customHeight="1" x14ac:dyDescent="0.25"/>
    <row r="1876" ht="27" customHeight="1" x14ac:dyDescent="0.25"/>
    <row r="1877" ht="27" customHeight="1" x14ac:dyDescent="0.25"/>
    <row r="1878" ht="27" customHeight="1" x14ac:dyDescent="0.25"/>
    <row r="1879" ht="27" customHeight="1" x14ac:dyDescent="0.25"/>
    <row r="1880" ht="27" customHeight="1" x14ac:dyDescent="0.25"/>
    <row r="1881" ht="27" customHeight="1" x14ac:dyDescent="0.25"/>
    <row r="1882" ht="27" customHeight="1" x14ac:dyDescent="0.25"/>
    <row r="1883" ht="27" customHeight="1" x14ac:dyDescent="0.25"/>
    <row r="1884" ht="27" customHeight="1" x14ac:dyDescent="0.25"/>
    <row r="1885" ht="27" customHeight="1" x14ac:dyDescent="0.25"/>
    <row r="1886" ht="27" customHeight="1" x14ac:dyDescent="0.25"/>
    <row r="1887" ht="27" customHeight="1" x14ac:dyDescent="0.25"/>
    <row r="1888" ht="27" customHeight="1" x14ac:dyDescent="0.25"/>
    <row r="1889" ht="27" customHeight="1" x14ac:dyDescent="0.25"/>
    <row r="1890" ht="27" customHeight="1" x14ac:dyDescent="0.25"/>
    <row r="1891" ht="27" customHeight="1" x14ac:dyDescent="0.25"/>
    <row r="1892" ht="27" customHeight="1" x14ac:dyDescent="0.25"/>
    <row r="1893" ht="27" customHeight="1" x14ac:dyDescent="0.25"/>
    <row r="1894" ht="27" customHeight="1" x14ac:dyDescent="0.25"/>
    <row r="1895" ht="27" customHeight="1" x14ac:dyDescent="0.25"/>
    <row r="1896" ht="27" customHeight="1" x14ac:dyDescent="0.25"/>
    <row r="1897" ht="27" customHeight="1" x14ac:dyDescent="0.25"/>
    <row r="1898" ht="27" customHeight="1" x14ac:dyDescent="0.25"/>
    <row r="1899" ht="27" customHeight="1" x14ac:dyDescent="0.25"/>
    <row r="1900" ht="27" customHeight="1" x14ac:dyDescent="0.25"/>
    <row r="1901" ht="27" customHeight="1" x14ac:dyDescent="0.25"/>
    <row r="1902" ht="27" customHeight="1" x14ac:dyDescent="0.25"/>
    <row r="1903" ht="27" customHeight="1" x14ac:dyDescent="0.25"/>
    <row r="1904" ht="27" customHeight="1" x14ac:dyDescent="0.25"/>
    <row r="1905" ht="27" customHeight="1" x14ac:dyDescent="0.25"/>
    <row r="1906" ht="27" customHeight="1" x14ac:dyDescent="0.25"/>
    <row r="1907" ht="27" customHeight="1" x14ac:dyDescent="0.25"/>
    <row r="1908" ht="27" customHeight="1" x14ac:dyDescent="0.25"/>
    <row r="1909" ht="27" customHeight="1" x14ac:dyDescent="0.25"/>
    <row r="1910" ht="27" customHeight="1" x14ac:dyDescent="0.25"/>
    <row r="1911" ht="27" customHeight="1" x14ac:dyDescent="0.25"/>
    <row r="1912" ht="27" customHeight="1" x14ac:dyDescent="0.25"/>
    <row r="1913" ht="27" customHeight="1" x14ac:dyDescent="0.25"/>
    <row r="1914" ht="27" customHeight="1" x14ac:dyDescent="0.25"/>
    <row r="1915" ht="27" customHeight="1" x14ac:dyDescent="0.25"/>
    <row r="1916" ht="27" customHeight="1" x14ac:dyDescent="0.25"/>
    <row r="1917" ht="27" customHeight="1" x14ac:dyDescent="0.25"/>
    <row r="1918" ht="27" customHeight="1" x14ac:dyDescent="0.25"/>
    <row r="1919" ht="27" customHeight="1" x14ac:dyDescent="0.25"/>
    <row r="1920" ht="27" customHeight="1" x14ac:dyDescent="0.25"/>
    <row r="1921" ht="27" customHeight="1" x14ac:dyDescent="0.25"/>
    <row r="1922" ht="27" customHeight="1" x14ac:dyDescent="0.25"/>
    <row r="1923" ht="27" customHeight="1" x14ac:dyDescent="0.25"/>
    <row r="1924" ht="27" customHeight="1" x14ac:dyDescent="0.25"/>
    <row r="1925" ht="27" customHeight="1" x14ac:dyDescent="0.25"/>
    <row r="1926" ht="27" customHeight="1" x14ac:dyDescent="0.25"/>
    <row r="1927" ht="27" customHeight="1" x14ac:dyDescent="0.25"/>
    <row r="1928" ht="27" customHeight="1" x14ac:dyDescent="0.25"/>
    <row r="1929" ht="27" customHeight="1" x14ac:dyDescent="0.25"/>
    <row r="1930" ht="27" customHeight="1" x14ac:dyDescent="0.25"/>
    <row r="1931" ht="27" customHeight="1" x14ac:dyDescent="0.25"/>
    <row r="1932" ht="27" customHeight="1" x14ac:dyDescent="0.25"/>
    <row r="1933" ht="27" customHeight="1" x14ac:dyDescent="0.25"/>
    <row r="1934" ht="27" customHeight="1" x14ac:dyDescent="0.25"/>
    <row r="1935" ht="27" customHeight="1" x14ac:dyDescent="0.25"/>
    <row r="1936" ht="27" customHeight="1" x14ac:dyDescent="0.25"/>
    <row r="1937" ht="27" customHeight="1" x14ac:dyDescent="0.25"/>
    <row r="1938" ht="27" customHeight="1" x14ac:dyDescent="0.25"/>
    <row r="1939" ht="27" customHeight="1" x14ac:dyDescent="0.25"/>
    <row r="1940" ht="27" customHeight="1" x14ac:dyDescent="0.25"/>
    <row r="1941" ht="27" customHeight="1" x14ac:dyDescent="0.25"/>
    <row r="1942" ht="27" customHeight="1" x14ac:dyDescent="0.25"/>
    <row r="1943" ht="27" customHeight="1" x14ac:dyDescent="0.25"/>
    <row r="1944" ht="27" customHeight="1" x14ac:dyDescent="0.25"/>
    <row r="1945" ht="27" customHeight="1" x14ac:dyDescent="0.25"/>
    <row r="1946" ht="27" customHeight="1" x14ac:dyDescent="0.25"/>
    <row r="1947" ht="27" customHeight="1" x14ac:dyDescent="0.25"/>
    <row r="1948" ht="27" customHeight="1" x14ac:dyDescent="0.25"/>
    <row r="1949" ht="27" customHeight="1" x14ac:dyDescent="0.25"/>
    <row r="1950" ht="27" customHeight="1" x14ac:dyDescent="0.25"/>
    <row r="1951" ht="27" customHeight="1" x14ac:dyDescent="0.25"/>
    <row r="1952" ht="27" customHeight="1" x14ac:dyDescent="0.25"/>
    <row r="1953" ht="27" customHeight="1" x14ac:dyDescent="0.25"/>
    <row r="1954" ht="27" customHeight="1" x14ac:dyDescent="0.25"/>
    <row r="1955" ht="27" customHeight="1" x14ac:dyDescent="0.25"/>
    <row r="1956" ht="27" customHeight="1" x14ac:dyDescent="0.25"/>
    <row r="1957" ht="27" customHeight="1" x14ac:dyDescent="0.25"/>
    <row r="1958" ht="27" customHeight="1" x14ac:dyDescent="0.25"/>
    <row r="1959" ht="27" customHeight="1" x14ac:dyDescent="0.25"/>
    <row r="1960" ht="27" customHeight="1" x14ac:dyDescent="0.25"/>
    <row r="1961" ht="27" customHeight="1" x14ac:dyDescent="0.25"/>
    <row r="1962" ht="27" customHeight="1" x14ac:dyDescent="0.25"/>
    <row r="1963" ht="27" customHeight="1" x14ac:dyDescent="0.25"/>
    <row r="1964" ht="27" customHeight="1" x14ac:dyDescent="0.25"/>
    <row r="1965" ht="27" customHeight="1" x14ac:dyDescent="0.25"/>
    <row r="1966" ht="27" customHeight="1" x14ac:dyDescent="0.25"/>
    <row r="1967" ht="27" customHeight="1" x14ac:dyDescent="0.25"/>
    <row r="1968" ht="27" customHeight="1" x14ac:dyDescent="0.25"/>
    <row r="1969" ht="27" customHeight="1" x14ac:dyDescent="0.25"/>
    <row r="1970" ht="27" customHeight="1" x14ac:dyDescent="0.25"/>
    <row r="1971" ht="27" customHeight="1" x14ac:dyDescent="0.25"/>
    <row r="1972" ht="27" customHeight="1" x14ac:dyDescent="0.25"/>
    <row r="1973" ht="27" customHeight="1" x14ac:dyDescent="0.25"/>
    <row r="1974" ht="27" customHeight="1" x14ac:dyDescent="0.25"/>
    <row r="1975" ht="27" customHeight="1" x14ac:dyDescent="0.25"/>
    <row r="1976" ht="27" customHeight="1" x14ac:dyDescent="0.25"/>
    <row r="1977" ht="27" customHeight="1" x14ac:dyDescent="0.25"/>
    <row r="1978" ht="27" customHeight="1" x14ac:dyDescent="0.25"/>
    <row r="1979" ht="27" customHeight="1" x14ac:dyDescent="0.25"/>
    <row r="1980" ht="27" customHeight="1" x14ac:dyDescent="0.25"/>
    <row r="1981" ht="27" customHeight="1" x14ac:dyDescent="0.25"/>
    <row r="1982" ht="27" customHeight="1" x14ac:dyDescent="0.25"/>
    <row r="1983" ht="27" customHeight="1" x14ac:dyDescent="0.25"/>
    <row r="1984" ht="27" customHeight="1" x14ac:dyDescent="0.25"/>
    <row r="1985" ht="27" customHeight="1" x14ac:dyDescent="0.25"/>
    <row r="1986" ht="27" customHeight="1" x14ac:dyDescent="0.25"/>
    <row r="1987" ht="27" customHeight="1" x14ac:dyDescent="0.25"/>
    <row r="1988" ht="27" customHeight="1" x14ac:dyDescent="0.25"/>
    <row r="1989" ht="27" customHeight="1" x14ac:dyDescent="0.25"/>
    <row r="1990" ht="27" customHeight="1" x14ac:dyDescent="0.25"/>
    <row r="1991" ht="27" customHeight="1" x14ac:dyDescent="0.25"/>
    <row r="1992" ht="27" customHeight="1" x14ac:dyDescent="0.25"/>
    <row r="1993" ht="27" customHeight="1" x14ac:dyDescent="0.25"/>
    <row r="1994" ht="27" customHeight="1" x14ac:dyDescent="0.25"/>
    <row r="1995" ht="27" customHeight="1" x14ac:dyDescent="0.25"/>
    <row r="1996" ht="27" customHeight="1" x14ac:dyDescent="0.25"/>
    <row r="1997" ht="27" customHeight="1" x14ac:dyDescent="0.25"/>
    <row r="1998" ht="27" customHeight="1" x14ac:dyDescent="0.25"/>
    <row r="1999" ht="27" customHeight="1" x14ac:dyDescent="0.25"/>
    <row r="2000" ht="27" customHeight="1" x14ac:dyDescent="0.25"/>
    <row r="2001" ht="27" customHeight="1" x14ac:dyDescent="0.25"/>
    <row r="2002" ht="27" customHeight="1" x14ac:dyDescent="0.25"/>
    <row r="2003" ht="27" customHeight="1" x14ac:dyDescent="0.25"/>
    <row r="2004" ht="27" customHeight="1" x14ac:dyDescent="0.25"/>
    <row r="2005" ht="27" customHeight="1" x14ac:dyDescent="0.25"/>
    <row r="2006" ht="27" customHeight="1" x14ac:dyDescent="0.25"/>
    <row r="2007" ht="27" customHeight="1" x14ac:dyDescent="0.25"/>
    <row r="2008" ht="27" customHeight="1" x14ac:dyDescent="0.25"/>
    <row r="2009" ht="27" customHeight="1" x14ac:dyDescent="0.25"/>
    <row r="2010" ht="27" customHeight="1" x14ac:dyDescent="0.25"/>
    <row r="2011" ht="27" customHeight="1" x14ac:dyDescent="0.25"/>
    <row r="2012" ht="27" customHeight="1" x14ac:dyDescent="0.25"/>
    <row r="2013" ht="27" customHeight="1" x14ac:dyDescent="0.25"/>
    <row r="2014" ht="27" customHeight="1" x14ac:dyDescent="0.25"/>
    <row r="2015" ht="27" customHeight="1" x14ac:dyDescent="0.25"/>
    <row r="2016" ht="27" customHeight="1" x14ac:dyDescent="0.25"/>
    <row r="2017" ht="27" customHeight="1" x14ac:dyDescent="0.25"/>
    <row r="2018" ht="27" customHeight="1" x14ac:dyDescent="0.25"/>
    <row r="2019" ht="27" customHeight="1" x14ac:dyDescent="0.25"/>
    <row r="2020" ht="27" customHeight="1" x14ac:dyDescent="0.25"/>
    <row r="2021" ht="27" customHeight="1" x14ac:dyDescent="0.25"/>
    <row r="2022" ht="27" customHeight="1" x14ac:dyDescent="0.25"/>
    <row r="2023" ht="27" customHeight="1" x14ac:dyDescent="0.25"/>
    <row r="2024" ht="27" customHeight="1" x14ac:dyDescent="0.25"/>
    <row r="2025" ht="27" customHeight="1" x14ac:dyDescent="0.25"/>
    <row r="2026" ht="27" customHeight="1" x14ac:dyDescent="0.25"/>
    <row r="2027" ht="27" customHeight="1" x14ac:dyDescent="0.25"/>
    <row r="2028" ht="27" customHeight="1" x14ac:dyDescent="0.25"/>
    <row r="2029" ht="27" customHeight="1" x14ac:dyDescent="0.25"/>
    <row r="2030" ht="27" customHeight="1" x14ac:dyDescent="0.25"/>
    <row r="2031" ht="27" customHeight="1" x14ac:dyDescent="0.25"/>
    <row r="2032" ht="27" customHeight="1" x14ac:dyDescent="0.25"/>
    <row r="2033" ht="27" customHeight="1" x14ac:dyDescent="0.25"/>
    <row r="2034" ht="27" customHeight="1" x14ac:dyDescent="0.25"/>
    <row r="2035" ht="27" customHeight="1" x14ac:dyDescent="0.25"/>
    <row r="2036" ht="27" customHeight="1" x14ac:dyDescent="0.25"/>
    <row r="2037" ht="27" customHeight="1" x14ac:dyDescent="0.25"/>
    <row r="2038" ht="27" customHeight="1" x14ac:dyDescent="0.25"/>
    <row r="2039" ht="27" customHeight="1" x14ac:dyDescent="0.25"/>
    <row r="2040" ht="27" customHeight="1" x14ac:dyDescent="0.25"/>
    <row r="2041" ht="27" customHeight="1" x14ac:dyDescent="0.25"/>
    <row r="2042" ht="27" customHeight="1" x14ac:dyDescent="0.25"/>
    <row r="2043" ht="27" customHeight="1" x14ac:dyDescent="0.25"/>
    <row r="2044" ht="27" customHeight="1" x14ac:dyDescent="0.25"/>
    <row r="2045" ht="27" customHeight="1" x14ac:dyDescent="0.25"/>
    <row r="2046" ht="27" customHeight="1" x14ac:dyDescent="0.25"/>
    <row r="2047" ht="27" customHeight="1" x14ac:dyDescent="0.25"/>
    <row r="2048" ht="27" customHeight="1" x14ac:dyDescent="0.25"/>
    <row r="2049" ht="27" customHeight="1" x14ac:dyDescent="0.25"/>
    <row r="2050" ht="27" customHeight="1" x14ac:dyDescent="0.25"/>
    <row r="2051" ht="27" customHeight="1" x14ac:dyDescent="0.25"/>
    <row r="2052" ht="27" customHeight="1" x14ac:dyDescent="0.25"/>
    <row r="2053" ht="27" customHeight="1" x14ac:dyDescent="0.25"/>
    <row r="2054" ht="27" customHeight="1" x14ac:dyDescent="0.25"/>
    <row r="2055" ht="27" customHeight="1" x14ac:dyDescent="0.25"/>
    <row r="2056" ht="27" customHeight="1" x14ac:dyDescent="0.25"/>
    <row r="2057" ht="27" customHeight="1" x14ac:dyDescent="0.25"/>
    <row r="2058" ht="27" customHeight="1" x14ac:dyDescent="0.25"/>
    <row r="2059" ht="27" customHeight="1" x14ac:dyDescent="0.25"/>
    <row r="2060" ht="27" customHeight="1" x14ac:dyDescent="0.25"/>
    <row r="2061" ht="27" customHeight="1" x14ac:dyDescent="0.25"/>
    <row r="2062" ht="27" customHeight="1" x14ac:dyDescent="0.25"/>
    <row r="2063" ht="27" customHeight="1" x14ac:dyDescent="0.25"/>
    <row r="2064" ht="27" customHeight="1" x14ac:dyDescent="0.25"/>
    <row r="2065" ht="27" customHeight="1" x14ac:dyDescent="0.25"/>
    <row r="2066" ht="27" customHeight="1" x14ac:dyDescent="0.25"/>
    <row r="2067" ht="27" customHeight="1" x14ac:dyDescent="0.25"/>
    <row r="2068" ht="27" customHeight="1" x14ac:dyDescent="0.25"/>
    <row r="2069" ht="27" customHeight="1" x14ac:dyDescent="0.25"/>
    <row r="2070" ht="27" customHeight="1" x14ac:dyDescent="0.25"/>
    <row r="2071" ht="27" customHeight="1" x14ac:dyDescent="0.25"/>
    <row r="2072" ht="27" customHeight="1" x14ac:dyDescent="0.25"/>
    <row r="2073" ht="27" customHeight="1" x14ac:dyDescent="0.25"/>
    <row r="2074" ht="27" customHeight="1" x14ac:dyDescent="0.25"/>
    <row r="2075" ht="27" customHeight="1" x14ac:dyDescent="0.25"/>
    <row r="2076" ht="27" customHeight="1" x14ac:dyDescent="0.25"/>
    <row r="2077" ht="27" customHeight="1" x14ac:dyDescent="0.25"/>
    <row r="2078" ht="27" customHeight="1" x14ac:dyDescent="0.25"/>
    <row r="2079" ht="27" customHeight="1" x14ac:dyDescent="0.25"/>
    <row r="2080" ht="27" customHeight="1" x14ac:dyDescent="0.25"/>
    <row r="2081" ht="27" customHeight="1" x14ac:dyDescent="0.25"/>
    <row r="2082" ht="27" customHeight="1" x14ac:dyDescent="0.25"/>
    <row r="2083" ht="27" customHeight="1" x14ac:dyDescent="0.25"/>
    <row r="2084" ht="27" customHeight="1" x14ac:dyDescent="0.25"/>
    <row r="2085" ht="27" customHeight="1" x14ac:dyDescent="0.25"/>
    <row r="2086" ht="27" customHeight="1" x14ac:dyDescent="0.25"/>
    <row r="2087" ht="27" customHeight="1" x14ac:dyDescent="0.25"/>
    <row r="2088" ht="27" customHeight="1" x14ac:dyDescent="0.25"/>
    <row r="2089" ht="27" customHeight="1" x14ac:dyDescent="0.25"/>
    <row r="2090" ht="27" customHeight="1" x14ac:dyDescent="0.25"/>
    <row r="2091" ht="27" customHeight="1" x14ac:dyDescent="0.25"/>
    <row r="2092" ht="27" customHeight="1" x14ac:dyDescent="0.25"/>
    <row r="2093" ht="27" customHeight="1" x14ac:dyDescent="0.25"/>
    <row r="2094" ht="27" customHeight="1" x14ac:dyDescent="0.25"/>
    <row r="2095" ht="27" customHeight="1" x14ac:dyDescent="0.25"/>
    <row r="2096" ht="27" customHeight="1" x14ac:dyDescent="0.25"/>
    <row r="2097" ht="27" customHeight="1" x14ac:dyDescent="0.25"/>
    <row r="2098" ht="27" customHeight="1" x14ac:dyDescent="0.25"/>
    <row r="2099" ht="27" customHeight="1" x14ac:dyDescent="0.25"/>
    <row r="2100" ht="27" customHeight="1" x14ac:dyDescent="0.25"/>
    <row r="2101" ht="27" customHeight="1" x14ac:dyDescent="0.25"/>
    <row r="2102" ht="27" customHeight="1" x14ac:dyDescent="0.25"/>
    <row r="2103" ht="27" customHeight="1" x14ac:dyDescent="0.25"/>
    <row r="2104" ht="27" customHeight="1" x14ac:dyDescent="0.25"/>
    <row r="2105" ht="27" customHeight="1" x14ac:dyDescent="0.25"/>
    <row r="2106" ht="27" customHeight="1" x14ac:dyDescent="0.25"/>
    <row r="2107" ht="27" customHeight="1" x14ac:dyDescent="0.25"/>
    <row r="2108" ht="27" customHeight="1" x14ac:dyDescent="0.25"/>
    <row r="2109" ht="27" customHeight="1" x14ac:dyDescent="0.25"/>
    <row r="2110" ht="27" customHeight="1" x14ac:dyDescent="0.25"/>
    <row r="2111" ht="27" customHeight="1" x14ac:dyDescent="0.25"/>
    <row r="2112" ht="27" customHeight="1" x14ac:dyDescent="0.25"/>
    <row r="2113" ht="27" customHeight="1" x14ac:dyDescent="0.25"/>
    <row r="2114" ht="27" customHeight="1" x14ac:dyDescent="0.25"/>
    <row r="2115" ht="27" customHeight="1" x14ac:dyDescent="0.25"/>
    <row r="2116" ht="27" customHeight="1" x14ac:dyDescent="0.25"/>
    <row r="2117" ht="27" customHeight="1" x14ac:dyDescent="0.25"/>
    <row r="2118" ht="27" customHeight="1" x14ac:dyDescent="0.25"/>
    <row r="2119" ht="27" customHeight="1" x14ac:dyDescent="0.25"/>
    <row r="2120" ht="27" customHeight="1" x14ac:dyDescent="0.25"/>
    <row r="2121" ht="27" customHeight="1" x14ac:dyDescent="0.25"/>
    <row r="2122" ht="27" customHeight="1" x14ac:dyDescent="0.25"/>
    <row r="2123" ht="27" customHeight="1" x14ac:dyDescent="0.25"/>
    <row r="2124" ht="27" customHeight="1" x14ac:dyDescent="0.25"/>
    <row r="2125" ht="27" customHeight="1" x14ac:dyDescent="0.25"/>
    <row r="2126" ht="27" customHeight="1" x14ac:dyDescent="0.25"/>
    <row r="2127" ht="27" customHeight="1" x14ac:dyDescent="0.25"/>
    <row r="2128" ht="27" customHeight="1" x14ac:dyDescent="0.25"/>
    <row r="2129" ht="27" customHeight="1" x14ac:dyDescent="0.25"/>
    <row r="2130" ht="27" customHeight="1" x14ac:dyDescent="0.25"/>
    <row r="2131" ht="27" customHeight="1" x14ac:dyDescent="0.25"/>
    <row r="2132" ht="27" customHeight="1" x14ac:dyDescent="0.25"/>
    <row r="2133" ht="27" customHeight="1" x14ac:dyDescent="0.25"/>
    <row r="2134" ht="27" customHeight="1" x14ac:dyDescent="0.25"/>
    <row r="2135" ht="27" customHeight="1" x14ac:dyDescent="0.25"/>
    <row r="2136" ht="27" customHeight="1" x14ac:dyDescent="0.25"/>
    <row r="2137" ht="27" customHeight="1" x14ac:dyDescent="0.25"/>
    <row r="2138" ht="27" customHeight="1" x14ac:dyDescent="0.25"/>
    <row r="2139" ht="27" customHeight="1" x14ac:dyDescent="0.25"/>
    <row r="2140" ht="27" customHeight="1" x14ac:dyDescent="0.25"/>
    <row r="2141" ht="27" customHeight="1" x14ac:dyDescent="0.25"/>
    <row r="2142" ht="27" customHeight="1" x14ac:dyDescent="0.25"/>
    <row r="2143" ht="27" customHeight="1" x14ac:dyDescent="0.25"/>
    <row r="2144" ht="27" customHeight="1" x14ac:dyDescent="0.25"/>
    <row r="2145" ht="27" customHeight="1" x14ac:dyDescent="0.25"/>
    <row r="2146" ht="27" customHeight="1" x14ac:dyDescent="0.25"/>
    <row r="2147" ht="27" customHeight="1" x14ac:dyDescent="0.25"/>
    <row r="2148" ht="27" customHeight="1" x14ac:dyDescent="0.25"/>
    <row r="2149" ht="27" customHeight="1" x14ac:dyDescent="0.25"/>
    <row r="2150" ht="27" customHeight="1" x14ac:dyDescent="0.25"/>
    <row r="2151" ht="27" customHeight="1" x14ac:dyDescent="0.25"/>
    <row r="2152" ht="27" customHeight="1" x14ac:dyDescent="0.25"/>
    <row r="2153" ht="27" customHeight="1" x14ac:dyDescent="0.25"/>
    <row r="2154" ht="27" customHeight="1" x14ac:dyDescent="0.25"/>
    <row r="2155" ht="27" customHeight="1" x14ac:dyDescent="0.25"/>
    <row r="2156" ht="27" customHeight="1" x14ac:dyDescent="0.25"/>
    <row r="2157" ht="27" customHeight="1" x14ac:dyDescent="0.25"/>
    <row r="2158" ht="27" customHeight="1" x14ac:dyDescent="0.25"/>
    <row r="2159" ht="27" customHeight="1" x14ac:dyDescent="0.25"/>
    <row r="2160" ht="27" customHeight="1" x14ac:dyDescent="0.25"/>
    <row r="2161" ht="27" customHeight="1" x14ac:dyDescent="0.25"/>
    <row r="2162" ht="27" customHeight="1" x14ac:dyDescent="0.25"/>
    <row r="2163" ht="27" customHeight="1" x14ac:dyDescent="0.25"/>
    <row r="2164" ht="27" customHeight="1" x14ac:dyDescent="0.25"/>
    <row r="2165" ht="27" customHeight="1" x14ac:dyDescent="0.25"/>
    <row r="2166" ht="27" customHeight="1" x14ac:dyDescent="0.25"/>
    <row r="2167" ht="27" customHeight="1" x14ac:dyDescent="0.25"/>
    <row r="2168" ht="27" customHeight="1" x14ac:dyDescent="0.25"/>
    <row r="2169" ht="27" customHeight="1" x14ac:dyDescent="0.25"/>
    <row r="2170" ht="27" customHeight="1" x14ac:dyDescent="0.25"/>
    <row r="2171" ht="27" customHeight="1" x14ac:dyDescent="0.25"/>
    <row r="2172" ht="27" customHeight="1" x14ac:dyDescent="0.25"/>
    <row r="2173" ht="27" customHeight="1" x14ac:dyDescent="0.25"/>
    <row r="2174" ht="27" customHeight="1" x14ac:dyDescent="0.25"/>
    <row r="2175" ht="27" customHeight="1" x14ac:dyDescent="0.25"/>
    <row r="2176" ht="27" customHeight="1" x14ac:dyDescent="0.25"/>
    <row r="2177" ht="27" customHeight="1" x14ac:dyDescent="0.25"/>
    <row r="2178" ht="27" customHeight="1" x14ac:dyDescent="0.25"/>
    <row r="2179" ht="27" customHeight="1" x14ac:dyDescent="0.25"/>
    <row r="2180" ht="27" customHeight="1" x14ac:dyDescent="0.25"/>
    <row r="2181" ht="27" customHeight="1" x14ac:dyDescent="0.25"/>
    <row r="2182" ht="27" customHeight="1" x14ac:dyDescent="0.25"/>
    <row r="2183" ht="27" customHeight="1" x14ac:dyDescent="0.25"/>
    <row r="2184" ht="27" customHeight="1" x14ac:dyDescent="0.25"/>
    <row r="2185" ht="27" customHeight="1" x14ac:dyDescent="0.25"/>
    <row r="2186" ht="27" customHeight="1" x14ac:dyDescent="0.25"/>
    <row r="2187" ht="27" customHeight="1" x14ac:dyDescent="0.25"/>
    <row r="2188" ht="27" customHeight="1" x14ac:dyDescent="0.25"/>
    <row r="2189" ht="27" customHeight="1" x14ac:dyDescent="0.25"/>
    <row r="2190" ht="27" customHeight="1" x14ac:dyDescent="0.25"/>
    <row r="2191" ht="27" customHeight="1" x14ac:dyDescent="0.25"/>
    <row r="2192" ht="27" customHeight="1" x14ac:dyDescent="0.25"/>
    <row r="2193" ht="27" customHeight="1" x14ac:dyDescent="0.25"/>
    <row r="2194" ht="27" customHeight="1" x14ac:dyDescent="0.25"/>
    <row r="2195" ht="27" customHeight="1" x14ac:dyDescent="0.25"/>
    <row r="2196" ht="27" customHeight="1" x14ac:dyDescent="0.25"/>
    <row r="2197" ht="27" customHeight="1" x14ac:dyDescent="0.25"/>
    <row r="2198" ht="27" customHeight="1" x14ac:dyDescent="0.25"/>
    <row r="2199" ht="27" customHeight="1" x14ac:dyDescent="0.25"/>
    <row r="2200" ht="27" customHeight="1" x14ac:dyDescent="0.25"/>
    <row r="2201" ht="27" customHeight="1" x14ac:dyDescent="0.25"/>
    <row r="2202" ht="27" customHeight="1" x14ac:dyDescent="0.25"/>
    <row r="2203" ht="27" customHeight="1" x14ac:dyDescent="0.25"/>
    <row r="2204" ht="27" customHeight="1" x14ac:dyDescent="0.25"/>
    <row r="2205" ht="27" customHeight="1" x14ac:dyDescent="0.25"/>
    <row r="2206" ht="27" customHeight="1" x14ac:dyDescent="0.25"/>
    <row r="2207" ht="27" customHeight="1" x14ac:dyDescent="0.25"/>
    <row r="2208" ht="27" customHeight="1" x14ac:dyDescent="0.25"/>
    <row r="2209" ht="27" customHeight="1" x14ac:dyDescent="0.25"/>
    <row r="2210" ht="27" customHeight="1" x14ac:dyDescent="0.25"/>
    <row r="2211" ht="27" customHeight="1" x14ac:dyDescent="0.25"/>
    <row r="2212" ht="27" customHeight="1" x14ac:dyDescent="0.25"/>
    <row r="2213" ht="27" customHeight="1" x14ac:dyDescent="0.25"/>
    <row r="2214" ht="27" customHeight="1" x14ac:dyDescent="0.25"/>
    <row r="2215" ht="27" customHeight="1" x14ac:dyDescent="0.25"/>
    <row r="2216" ht="27" customHeight="1" x14ac:dyDescent="0.25"/>
    <row r="2217" ht="27" customHeight="1" x14ac:dyDescent="0.25"/>
    <row r="2218" ht="27" customHeight="1" x14ac:dyDescent="0.25"/>
    <row r="2219" ht="27" customHeight="1" x14ac:dyDescent="0.25"/>
    <row r="2220" ht="27" customHeight="1" x14ac:dyDescent="0.25"/>
    <row r="2221" ht="27" customHeight="1" x14ac:dyDescent="0.25"/>
    <row r="2222" ht="27" customHeight="1" x14ac:dyDescent="0.25"/>
    <row r="2223" ht="27" customHeight="1" x14ac:dyDescent="0.25"/>
    <row r="2224" ht="27" customHeight="1" x14ac:dyDescent="0.25"/>
    <row r="2225" ht="27" customHeight="1" x14ac:dyDescent="0.25"/>
    <row r="2226" ht="27" customHeight="1" x14ac:dyDescent="0.25"/>
    <row r="2227" ht="27" customHeight="1" x14ac:dyDescent="0.25"/>
    <row r="2228" ht="27" customHeight="1" x14ac:dyDescent="0.25"/>
    <row r="2229" ht="27" customHeight="1" x14ac:dyDescent="0.25"/>
    <row r="2230" ht="27" customHeight="1" x14ac:dyDescent="0.25"/>
    <row r="2231" ht="27" customHeight="1" x14ac:dyDescent="0.25"/>
    <row r="2232" ht="27" customHeight="1" x14ac:dyDescent="0.25"/>
    <row r="2233" ht="27" customHeight="1" x14ac:dyDescent="0.25"/>
    <row r="2234" ht="27" customHeight="1" x14ac:dyDescent="0.25"/>
    <row r="2235" ht="27" customHeight="1" x14ac:dyDescent="0.25"/>
    <row r="2236" ht="27" customHeight="1" x14ac:dyDescent="0.25"/>
    <row r="2237" ht="27" customHeight="1" x14ac:dyDescent="0.25"/>
    <row r="2238" ht="27" customHeight="1" x14ac:dyDescent="0.25"/>
    <row r="2239" ht="27" customHeight="1" x14ac:dyDescent="0.25"/>
    <row r="2240" ht="27" customHeight="1" x14ac:dyDescent="0.25"/>
    <row r="2241" ht="27" customHeight="1" x14ac:dyDescent="0.25"/>
    <row r="2242" ht="27" customHeight="1" x14ac:dyDescent="0.25"/>
    <row r="2243" ht="27" customHeight="1" x14ac:dyDescent="0.25"/>
    <row r="2244" ht="27" customHeight="1" x14ac:dyDescent="0.25"/>
    <row r="2245" ht="27" customHeight="1" x14ac:dyDescent="0.25"/>
    <row r="2246" ht="27" customHeight="1" x14ac:dyDescent="0.25"/>
    <row r="2247" ht="27" customHeight="1" x14ac:dyDescent="0.25"/>
    <row r="2248" ht="27" customHeight="1" x14ac:dyDescent="0.25"/>
    <row r="2249" ht="27" customHeight="1" x14ac:dyDescent="0.25"/>
    <row r="2250" ht="27" customHeight="1" x14ac:dyDescent="0.25"/>
    <row r="2251" ht="27" customHeight="1" x14ac:dyDescent="0.25"/>
    <row r="2252" ht="27" customHeight="1" x14ac:dyDescent="0.25"/>
    <row r="2253" ht="27" customHeight="1" x14ac:dyDescent="0.25"/>
    <row r="2254" ht="27" customHeight="1" x14ac:dyDescent="0.25"/>
    <row r="2255" ht="27" customHeight="1" x14ac:dyDescent="0.25"/>
    <row r="2256" ht="27" customHeight="1" x14ac:dyDescent="0.25"/>
    <row r="2257" ht="27" customHeight="1" x14ac:dyDescent="0.25"/>
    <row r="2258" ht="27" customHeight="1" x14ac:dyDescent="0.25"/>
    <row r="2259" ht="27" customHeight="1" x14ac:dyDescent="0.25"/>
    <row r="2260" ht="27" customHeight="1" x14ac:dyDescent="0.25"/>
    <row r="2261" ht="27" customHeight="1" x14ac:dyDescent="0.25"/>
    <row r="2262" ht="27" customHeight="1" x14ac:dyDescent="0.25"/>
    <row r="2263" ht="27" customHeight="1" x14ac:dyDescent="0.25"/>
    <row r="2264" ht="27" customHeight="1" x14ac:dyDescent="0.25"/>
    <row r="2265" ht="27" customHeight="1" x14ac:dyDescent="0.25"/>
    <row r="2266" ht="27" customHeight="1" x14ac:dyDescent="0.25"/>
    <row r="2267" ht="27" customHeight="1" x14ac:dyDescent="0.25"/>
    <row r="2268" ht="27" customHeight="1" x14ac:dyDescent="0.25"/>
    <row r="2269" ht="27" customHeight="1" x14ac:dyDescent="0.25"/>
    <row r="2270" ht="27" customHeight="1" x14ac:dyDescent="0.25"/>
    <row r="2271" ht="27" customHeight="1" x14ac:dyDescent="0.25"/>
    <row r="2272" ht="27" customHeight="1" x14ac:dyDescent="0.25"/>
    <row r="2273" ht="27" customHeight="1" x14ac:dyDescent="0.25"/>
    <row r="2274" ht="27" customHeight="1" x14ac:dyDescent="0.25"/>
    <row r="2275" ht="27" customHeight="1" x14ac:dyDescent="0.25"/>
    <row r="2276" ht="27" customHeight="1" x14ac:dyDescent="0.25"/>
    <row r="2277" ht="27" customHeight="1" x14ac:dyDescent="0.25"/>
    <row r="2278" ht="27" customHeight="1" x14ac:dyDescent="0.25"/>
    <row r="2279" ht="27" customHeight="1" x14ac:dyDescent="0.25"/>
    <row r="2280" ht="27" customHeight="1" x14ac:dyDescent="0.25"/>
    <row r="2281" ht="27" customHeight="1" x14ac:dyDescent="0.25"/>
    <row r="2282" ht="27" customHeight="1" x14ac:dyDescent="0.25"/>
    <row r="2283" ht="27" customHeight="1" x14ac:dyDescent="0.25"/>
    <row r="2284" ht="27" customHeight="1" x14ac:dyDescent="0.25"/>
    <row r="2285" ht="27" customHeight="1" x14ac:dyDescent="0.25"/>
    <row r="2286" ht="27" customHeight="1" x14ac:dyDescent="0.25"/>
    <row r="2287" ht="27" customHeight="1" x14ac:dyDescent="0.25"/>
    <row r="2288" ht="27" customHeight="1" x14ac:dyDescent="0.25"/>
    <row r="2289" ht="27" customHeight="1" x14ac:dyDescent="0.25"/>
    <row r="2290" ht="27" customHeight="1" x14ac:dyDescent="0.25"/>
    <row r="2291" ht="27" customHeight="1" x14ac:dyDescent="0.25"/>
    <row r="2292" ht="27" customHeight="1" x14ac:dyDescent="0.25"/>
    <row r="2293" ht="27" customHeight="1" x14ac:dyDescent="0.25"/>
    <row r="2294" ht="27" customHeight="1" x14ac:dyDescent="0.25"/>
    <row r="2295" ht="27" customHeight="1" x14ac:dyDescent="0.25"/>
    <row r="2296" ht="27" customHeight="1" x14ac:dyDescent="0.25"/>
    <row r="2297" ht="27" customHeight="1" x14ac:dyDescent="0.25"/>
    <row r="2298" ht="27" customHeight="1" x14ac:dyDescent="0.25"/>
    <row r="2299" ht="27" customHeight="1" x14ac:dyDescent="0.25"/>
    <row r="2300" ht="27" customHeight="1" x14ac:dyDescent="0.25"/>
    <row r="2301" ht="27" customHeight="1" x14ac:dyDescent="0.25"/>
    <row r="2302" ht="27" customHeight="1" x14ac:dyDescent="0.25"/>
    <row r="2303" ht="27" customHeight="1" x14ac:dyDescent="0.25"/>
    <row r="2304" ht="27" customHeight="1" x14ac:dyDescent="0.25"/>
    <row r="2305" ht="27" customHeight="1" x14ac:dyDescent="0.25"/>
    <row r="2306" ht="27" customHeight="1" x14ac:dyDescent="0.25"/>
    <row r="2307" ht="27" customHeight="1" x14ac:dyDescent="0.25"/>
    <row r="2308" ht="27" customHeight="1" x14ac:dyDescent="0.25"/>
    <row r="2309" ht="27" customHeight="1" x14ac:dyDescent="0.25"/>
    <row r="2310" ht="27" customHeight="1" x14ac:dyDescent="0.25"/>
    <row r="2311" ht="27" customHeight="1" x14ac:dyDescent="0.25"/>
    <row r="2312" ht="27" customHeight="1" x14ac:dyDescent="0.25"/>
    <row r="2313" ht="27" customHeight="1" x14ac:dyDescent="0.25"/>
    <row r="2314" ht="27" customHeight="1" x14ac:dyDescent="0.25"/>
    <row r="2315" ht="27" customHeight="1" x14ac:dyDescent="0.25"/>
    <row r="2316" ht="27" customHeight="1" x14ac:dyDescent="0.25"/>
    <row r="2317" ht="27" customHeight="1" x14ac:dyDescent="0.25"/>
    <row r="2318" ht="27" customHeight="1" x14ac:dyDescent="0.25"/>
    <row r="2319" ht="27" customHeight="1" x14ac:dyDescent="0.25"/>
    <row r="2320" ht="27" customHeight="1" x14ac:dyDescent="0.25"/>
    <row r="2321" ht="27" customHeight="1" x14ac:dyDescent="0.25"/>
    <row r="2322" ht="27" customHeight="1" x14ac:dyDescent="0.25"/>
    <row r="2323" ht="27" customHeight="1" x14ac:dyDescent="0.25"/>
    <row r="2324" ht="27" customHeight="1" x14ac:dyDescent="0.25"/>
    <row r="2325" ht="27" customHeight="1" x14ac:dyDescent="0.25"/>
    <row r="2326" ht="27" customHeight="1" x14ac:dyDescent="0.25"/>
    <row r="2327" ht="27" customHeight="1" x14ac:dyDescent="0.25"/>
    <row r="2328" ht="27" customHeight="1" x14ac:dyDescent="0.25"/>
    <row r="2329" ht="27" customHeight="1" x14ac:dyDescent="0.25"/>
    <row r="2330" ht="27" customHeight="1" x14ac:dyDescent="0.25"/>
    <row r="2331" ht="27" customHeight="1" x14ac:dyDescent="0.25"/>
    <row r="2332" ht="27" customHeight="1" x14ac:dyDescent="0.25"/>
    <row r="2333" ht="27" customHeight="1" x14ac:dyDescent="0.25"/>
    <row r="2334" ht="27" customHeight="1" x14ac:dyDescent="0.25"/>
    <row r="2335" ht="27" customHeight="1" x14ac:dyDescent="0.25"/>
    <row r="2336" ht="27" customHeight="1" x14ac:dyDescent="0.25"/>
    <row r="2337" ht="27" customHeight="1" x14ac:dyDescent="0.25"/>
    <row r="2338" ht="27" customHeight="1" x14ac:dyDescent="0.25"/>
    <row r="2339" ht="27" customHeight="1" x14ac:dyDescent="0.25"/>
    <row r="2340" ht="27" customHeight="1" x14ac:dyDescent="0.25"/>
    <row r="2341" ht="27" customHeight="1" x14ac:dyDescent="0.25"/>
    <row r="2342" ht="27" customHeight="1" x14ac:dyDescent="0.25"/>
    <row r="2343" ht="27" customHeight="1" x14ac:dyDescent="0.25"/>
    <row r="2344" ht="27" customHeight="1" x14ac:dyDescent="0.25"/>
    <row r="2345" ht="27" customHeight="1" x14ac:dyDescent="0.25"/>
    <row r="2346" ht="27" customHeight="1" x14ac:dyDescent="0.25"/>
    <row r="2347" ht="27" customHeight="1" x14ac:dyDescent="0.25"/>
    <row r="2348" ht="27" customHeight="1" x14ac:dyDescent="0.25"/>
    <row r="2349" ht="27" customHeight="1" x14ac:dyDescent="0.25"/>
    <row r="2350" ht="27" customHeight="1" x14ac:dyDescent="0.25"/>
    <row r="2351" ht="27" customHeight="1" x14ac:dyDescent="0.25"/>
    <row r="2352" ht="27" customHeight="1" x14ac:dyDescent="0.25"/>
    <row r="2353" ht="27" customHeight="1" x14ac:dyDescent="0.25"/>
    <row r="2354" ht="27" customHeight="1" x14ac:dyDescent="0.25"/>
    <row r="2355" ht="27" customHeight="1" x14ac:dyDescent="0.25"/>
    <row r="2356" ht="27" customHeight="1" x14ac:dyDescent="0.25"/>
    <row r="2357" ht="27" customHeight="1" x14ac:dyDescent="0.25"/>
    <row r="2358" ht="27" customHeight="1" x14ac:dyDescent="0.25"/>
    <row r="2359" ht="27" customHeight="1" x14ac:dyDescent="0.25"/>
    <row r="2360" ht="27" customHeight="1" x14ac:dyDescent="0.25"/>
    <row r="2361" ht="27" customHeight="1" x14ac:dyDescent="0.25"/>
    <row r="2362" ht="27" customHeight="1" x14ac:dyDescent="0.25"/>
    <row r="2363" ht="27" customHeight="1" x14ac:dyDescent="0.25"/>
    <row r="2364" ht="27" customHeight="1" x14ac:dyDescent="0.25"/>
    <row r="2365" ht="27" customHeight="1" x14ac:dyDescent="0.25"/>
    <row r="2366" ht="27" customHeight="1" x14ac:dyDescent="0.25"/>
    <row r="2367" ht="27" customHeight="1" x14ac:dyDescent="0.25"/>
    <row r="2368" ht="27" customHeight="1" x14ac:dyDescent="0.25"/>
    <row r="2369" ht="27" customHeight="1" x14ac:dyDescent="0.25"/>
    <row r="2370" ht="27" customHeight="1" x14ac:dyDescent="0.25"/>
    <row r="2371" ht="27" customHeight="1" x14ac:dyDescent="0.25"/>
    <row r="2372" ht="27" customHeight="1" x14ac:dyDescent="0.25"/>
    <row r="2373" ht="27" customHeight="1" x14ac:dyDescent="0.25"/>
    <row r="2374" ht="27" customHeight="1" x14ac:dyDescent="0.25"/>
    <row r="2375" ht="27" customHeight="1" x14ac:dyDescent="0.25"/>
    <row r="2376" ht="27" customHeight="1" x14ac:dyDescent="0.25"/>
    <row r="2377" ht="27" customHeight="1" x14ac:dyDescent="0.25"/>
    <row r="2378" ht="27" customHeight="1" x14ac:dyDescent="0.25"/>
    <row r="2379" ht="27" customHeight="1" x14ac:dyDescent="0.25"/>
    <row r="2380" ht="27" customHeight="1" x14ac:dyDescent="0.25"/>
    <row r="2381" ht="27" customHeight="1" x14ac:dyDescent="0.25"/>
    <row r="2382" ht="27" customHeight="1" x14ac:dyDescent="0.25"/>
    <row r="2383" ht="27" customHeight="1" x14ac:dyDescent="0.25"/>
    <row r="2384" ht="27" customHeight="1" x14ac:dyDescent="0.25"/>
    <row r="2385" ht="27" customHeight="1" x14ac:dyDescent="0.25"/>
    <row r="2386" ht="27" customHeight="1" x14ac:dyDescent="0.25"/>
    <row r="2387" ht="27" customHeight="1" x14ac:dyDescent="0.25"/>
    <row r="2388" ht="27" customHeight="1" x14ac:dyDescent="0.25"/>
    <row r="2389" ht="27" customHeight="1" x14ac:dyDescent="0.25"/>
    <row r="2390" ht="27" customHeight="1" x14ac:dyDescent="0.25"/>
    <row r="2391" ht="27" customHeight="1" x14ac:dyDescent="0.25"/>
    <row r="2392" ht="27" customHeight="1" x14ac:dyDescent="0.25"/>
    <row r="2393" ht="27" customHeight="1" x14ac:dyDescent="0.25"/>
    <row r="2394" ht="27" customHeight="1" x14ac:dyDescent="0.25"/>
    <row r="2395" ht="27" customHeight="1" x14ac:dyDescent="0.25"/>
    <row r="2396" ht="27" customHeight="1" x14ac:dyDescent="0.25"/>
    <row r="2397" ht="27" customHeight="1" x14ac:dyDescent="0.25"/>
    <row r="2398" ht="27" customHeight="1" x14ac:dyDescent="0.25"/>
    <row r="2399" ht="27" customHeight="1" x14ac:dyDescent="0.25"/>
    <row r="2400" ht="27" customHeight="1" x14ac:dyDescent="0.25"/>
    <row r="2401" ht="27" customHeight="1" x14ac:dyDescent="0.25"/>
    <row r="2402" ht="27" customHeight="1" x14ac:dyDescent="0.25"/>
    <row r="2403" ht="27" customHeight="1" x14ac:dyDescent="0.25"/>
    <row r="2404" ht="27" customHeight="1" x14ac:dyDescent="0.25"/>
    <row r="2405" ht="27" customHeight="1" x14ac:dyDescent="0.25"/>
    <row r="2406" ht="27" customHeight="1" x14ac:dyDescent="0.25"/>
    <row r="2407" ht="27" customHeight="1" x14ac:dyDescent="0.25"/>
    <row r="2408" ht="27" customHeight="1" x14ac:dyDescent="0.25"/>
    <row r="2409" ht="27" customHeight="1" x14ac:dyDescent="0.25"/>
    <row r="2410" ht="27" customHeight="1" x14ac:dyDescent="0.25"/>
    <row r="2411" ht="27" customHeight="1" x14ac:dyDescent="0.25"/>
    <row r="2412" ht="27" customHeight="1" x14ac:dyDescent="0.25"/>
    <row r="2413" ht="27" customHeight="1" x14ac:dyDescent="0.25"/>
    <row r="2414" ht="27" customHeight="1" x14ac:dyDescent="0.25"/>
    <row r="2415" ht="27" customHeight="1" x14ac:dyDescent="0.25"/>
    <row r="2416" ht="27" customHeight="1" x14ac:dyDescent="0.25"/>
    <row r="2417" ht="27" customHeight="1" x14ac:dyDescent="0.25"/>
    <row r="2418" ht="27" customHeight="1" x14ac:dyDescent="0.25"/>
    <row r="2419" ht="27" customHeight="1" x14ac:dyDescent="0.25"/>
    <row r="2420" ht="27" customHeight="1" x14ac:dyDescent="0.25"/>
    <row r="2421" ht="27" customHeight="1" x14ac:dyDescent="0.25"/>
    <row r="2422" ht="27" customHeight="1" x14ac:dyDescent="0.25"/>
    <row r="2423" ht="27" customHeight="1" x14ac:dyDescent="0.25"/>
    <row r="2424" ht="27" customHeight="1" x14ac:dyDescent="0.25"/>
    <row r="2425" ht="27" customHeight="1" x14ac:dyDescent="0.25"/>
    <row r="2426" ht="27" customHeight="1" x14ac:dyDescent="0.25"/>
    <row r="2427" ht="27" customHeight="1" x14ac:dyDescent="0.25"/>
    <row r="2428" ht="27" customHeight="1" x14ac:dyDescent="0.25"/>
    <row r="2429" ht="27" customHeight="1" x14ac:dyDescent="0.25"/>
    <row r="2430" ht="27" customHeight="1" x14ac:dyDescent="0.25"/>
    <row r="2431" ht="27" customHeight="1" x14ac:dyDescent="0.25"/>
    <row r="2432" ht="27" customHeight="1" x14ac:dyDescent="0.25"/>
    <row r="2433" ht="27" customHeight="1" x14ac:dyDescent="0.25"/>
    <row r="2434" ht="27" customHeight="1" x14ac:dyDescent="0.25"/>
    <row r="2435" ht="27" customHeight="1" x14ac:dyDescent="0.25"/>
    <row r="2436" ht="27" customHeight="1" x14ac:dyDescent="0.25"/>
    <row r="2437" ht="27" customHeight="1" x14ac:dyDescent="0.25"/>
    <row r="2438" ht="27" customHeight="1" x14ac:dyDescent="0.25"/>
    <row r="2439" ht="27" customHeight="1" x14ac:dyDescent="0.25"/>
    <row r="2440" ht="27" customHeight="1" x14ac:dyDescent="0.25"/>
    <row r="2441" ht="27" customHeight="1" x14ac:dyDescent="0.25"/>
    <row r="2442" ht="27" customHeight="1" x14ac:dyDescent="0.25"/>
    <row r="2443" ht="27" customHeight="1" x14ac:dyDescent="0.25"/>
    <row r="2444" ht="27" customHeight="1" x14ac:dyDescent="0.25"/>
    <row r="2445" ht="27" customHeight="1" x14ac:dyDescent="0.25"/>
    <row r="2446" ht="27" customHeight="1" x14ac:dyDescent="0.25"/>
    <row r="2447" ht="27" customHeight="1" x14ac:dyDescent="0.25"/>
    <row r="2448" ht="27" customHeight="1" x14ac:dyDescent="0.25"/>
    <row r="2449" ht="27" customHeight="1" x14ac:dyDescent="0.25"/>
    <row r="2450" ht="27" customHeight="1" x14ac:dyDescent="0.25"/>
    <row r="2451" ht="27" customHeight="1" x14ac:dyDescent="0.25"/>
    <row r="2452" ht="27" customHeight="1" x14ac:dyDescent="0.25"/>
    <row r="2453" ht="27" customHeight="1" x14ac:dyDescent="0.25"/>
    <row r="2454" ht="27" customHeight="1" x14ac:dyDescent="0.25"/>
    <row r="2455" ht="27" customHeight="1" x14ac:dyDescent="0.25"/>
    <row r="2456" ht="27" customHeight="1" x14ac:dyDescent="0.25"/>
    <row r="2457" ht="27" customHeight="1" x14ac:dyDescent="0.25"/>
    <row r="2458" ht="27" customHeight="1" x14ac:dyDescent="0.25"/>
    <row r="2459" ht="27" customHeight="1" x14ac:dyDescent="0.25"/>
    <row r="2460" ht="27" customHeight="1" x14ac:dyDescent="0.25"/>
    <row r="2461" ht="27" customHeight="1" x14ac:dyDescent="0.25"/>
    <row r="2462" ht="27" customHeight="1" x14ac:dyDescent="0.25"/>
    <row r="2463" ht="27" customHeight="1" x14ac:dyDescent="0.25"/>
    <row r="2464" ht="27" customHeight="1" x14ac:dyDescent="0.25"/>
    <row r="2465" ht="27" customHeight="1" x14ac:dyDescent="0.25"/>
    <row r="2466" ht="27" customHeight="1" x14ac:dyDescent="0.25"/>
    <row r="2467" ht="27" customHeight="1" x14ac:dyDescent="0.25"/>
    <row r="2468" ht="27" customHeight="1" x14ac:dyDescent="0.25"/>
    <row r="2469" ht="27" customHeight="1" x14ac:dyDescent="0.25"/>
    <row r="2470" ht="27" customHeight="1" x14ac:dyDescent="0.25"/>
    <row r="2471" ht="27" customHeight="1" x14ac:dyDescent="0.25"/>
    <row r="2472" ht="27" customHeight="1" x14ac:dyDescent="0.25"/>
    <row r="2473" ht="27" customHeight="1" x14ac:dyDescent="0.25"/>
    <row r="2474" ht="27" customHeight="1" x14ac:dyDescent="0.25"/>
    <row r="2475" ht="27" customHeight="1" x14ac:dyDescent="0.25"/>
    <row r="2476" ht="27" customHeight="1" x14ac:dyDescent="0.25"/>
    <row r="2477" ht="27" customHeight="1" x14ac:dyDescent="0.25"/>
    <row r="2478" ht="27" customHeight="1" x14ac:dyDescent="0.25"/>
    <row r="2479" ht="27" customHeight="1" x14ac:dyDescent="0.25"/>
    <row r="2480" ht="27" customHeight="1" x14ac:dyDescent="0.25"/>
    <row r="2481" ht="27" customHeight="1" x14ac:dyDescent="0.25"/>
    <row r="2482" ht="27" customHeight="1" x14ac:dyDescent="0.25"/>
    <row r="2483" ht="27" customHeight="1" x14ac:dyDescent="0.25"/>
    <row r="2484" ht="27" customHeight="1" x14ac:dyDescent="0.25"/>
    <row r="2485" ht="27" customHeight="1" x14ac:dyDescent="0.25"/>
    <row r="2486" ht="27" customHeight="1" x14ac:dyDescent="0.25"/>
    <row r="2487" ht="27" customHeight="1" x14ac:dyDescent="0.25"/>
    <row r="2488" ht="27" customHeight="1" x14ac:dyDescent="0.25"/>
    <row r="2489" ht="27" customHeight="1" x14ac:dyDescent="0.25"/>
    <row r="2490" ht="27" customHeight="1" x14ac:dyDescent="0.25"/>
    <row r="2491" ht="27" customHeight="1" x14ac:dyDescent="0.25"/>
    <row r="2492" ht="27" customHeight="1" x14ac:dyDescent="0.25"/>
    <row r="2493" ht="27" customHeight="1" x14ac:dyDescent="0.25"/>
    <row r="2494" ht="27" customHeight="1" x14ac:dyDescent="0.25"/>
    <row r="2495" ht="27" customHeight="1" x14ac:dyDescent="0.25"/>
    <row r="2496" ht="27" customHeight="1" x14ac:dyDescent="0.25"/>
    <row r="2497" ht="27" customHeight="1" x14ac:dyDescent="0.25"/>
    <row r="2498" ht="27" customHeight="1" x14ac:dyDescent="0.25"/>
    <row r="2499" ht="27" customHeight="1" x14ac:dyDescent="0.25"/>
    <row r="2500" ht="27" customHeight="1" x14ac:dyDescent="0.25"/>
    <row r="2501" ht="27" customHeight="1" x14ac:dyDescent="0.25"/>
    <row r="2502" ht="27" customHeight="1" x14ac:dyDescent="0.25"/>
    <row r="2503" ht="27" customHeight="1" x14ac:dyDescent="0.25"/>
    <row r="2504" ht="27" customHeight="1" x14ac:dyDescent="0.25"/>
    <row r="2505" ht="27" customHeight="1" x14ac:dyDescent="0.25"/>
    <row r="2506" ht="27" customHeight="1" x14ac:dyDescent="0.25"/>
    <row r="2507" ht="27" customHeight="1" x14ac:dyDescent="0.25"/>
    <row r="2508" ht="27" customHeight="1" x14ac:dyDescent="0.25"/>
    <row r="2509" ht="27" customHeight="1" x14ac:dyDescent="0.25"/>
    <row r="2510" ht="27" customHeight="1" x14ac:dyDescent="0.25"/>
    <row r="2511" ht="27" customHeight="1" x14ac:dyDescent="0.25"/>
    <row r="2512" ht="27" customHeight="1" x14ac:dyDescent="0.25"/>
    <row r="2513" ht="27" customHeight="1" x14ac:dyDescent="0.25"/>
    <row r="2514" ht="27" customHeight="1" x14ac:dyDescent="0.25"/>
    <row r="2515" ht="27" customHeight="1" x14ac:dyDescent="0.25"/>
    <row r="2516" ht="27" customHeight="1" x14ac:dyDescent="0.25"/>
    <row r="2517" ht="27" customHeight="1" x14ac:dyDescent="0.25"/>
    <row r="2518" ht="27" customHeight="1" x14ac:dyDescent="0.25"/>
    <row r="2519" ht="27" customHeight="1" x14ac:dyDescent="0.25"/>
    <row r="2520" ht="27" customHeight="1" x14ac:dyDescent="0.25"/>
    <row r="2521" ht="27" customHeight="1" x14ac:dyDescent="0.25"/>
    <row r="2522" ht="27" customHeight="1" x14ac:dyDescent="0.25"/>
    <row r="2523" ht="27" customHeight="1" x14ac:dyDescent="0.25"/>
    <row r="2524" ht="27" customHeight="1" x14ac:dyDescent="0.25"/>
    <row r="2525" ht="27" customHeight="1" x14ac:dyDescent="0.25"/>
    <row r="2526" ht="27" customHeight="1" x14ac:dyDescent="0.25"/>
    <row r="2527" ht="27" customHeight="1" x14ac:dyDescent="0.25"/>
    <row r="2528" ht="27" customHeight="1" x14ac:dyDescent="0.25"/>
    <row r="2529" ht="27" customHeight="1" x14ac:dyDescent="0.25"/>
    <row r="2530" ht="27" customHeight="1" x14ac:dyDescent="0.25"/>
    <row r="2531" ht="27" customHeight="1" x14ac:dyDescent="0.25"/>
    <row r="2532" ht="27" customHeight="1" x14ac:dyDescent="0.25"/>
    <row r="2533" ht="27" customHeight="1" x14ac:dyDescent="0.25"/>
    <row r="2534" ht="27" customHeight="1" x14ac:dyDescent="0.25"/>
    <row r="2535" ht="27" customHeight="1" x14ac:dyDescent="0.25"/>
    <row r="2536" ht="27" customHeight="1" x14ac:dyDescent="0.25"/>
    <row r="2537" ht="27" customHeight="1" x14ac:dyDescent="0.25"/>
    <row r="2538" ht="27" customHeight="1" x14ac:dyDescent="0.25"/>
    <row r="2539" ht="27" customHeight="1" x14ac:dyDescent="0.25"/>
    <row r="2540" ht="27" customHeight="1" x14ac:dyDescent="0.25"/>
    <row r="2541" ht="27" customHeight="1" x14ac:dyDescent="0.25"/>
    <row r="2542" ht="27" customHeight="1" x14ac:dyDescent="0.25"/>
    <row r="2543" ht="27" customHeight="1" x14ac:dyDescent="0.25"/>
    <row r="2544" ht="27" customHeight="1" x14ac:dyDescent="0.25"/>
    <row r="2545" ht="27" customHeight="1" x14ac:dyDescent="0.25"/>
    <row r="2546" ht="27" customHeight="1" x14ac:dyDescent="0.25"/>
    <row r="2547" ht="27" customHeight="1" x14ac:dyDescent="0.25"/>
    <row r="2548" ht="27" customHeight="1" x14ac:dyDescent="0.25"/>
    <row r="2549" ht="27" customHeight="1" x14ac:dyDescent="0.25"/>
    <row r="2550" ht="27" customHeight="1" x14ac:dyDescent="0.25"/>
    <row r="2551" ht="27" customHeight="1" x14ac:dyDescent="0.25"/>
    <row r="2552" ht="27" customHeight="1" x14ac:dyDescent="0.25"/>
    <row r="2553" ht="27" customHeight="1" x14ac:dyDescent="0.25"/>
    <row r="2554" ht="27" customHeight="1" x14ac:dyDescent="0.25"/>
    <row r="2555" ht="27" customHeight="1" x14ac:dyDescent="0.25"/>
    <row r="2556" ht="27" customHeight="1" x14ac:dyDescent="0.25"/>
    <row r="2557" ht="27" customHeight="1" x14ac:dyDescent="0.25"/>
    <row r="2558" ht="27" customHeight="1" x14ac:dyDescent="0.25"/>
    <row r="2559" ht="27" customHeight="1" x14ac:dyDescent="0.25"/>
    <row r="2560" ht="27" customHeight="1" x14ac:dyDescent="0.25"/>
    <row r="2561" ht="27" customHeight="1" x14ac:dyDescent="0.25"/>
    <row r="2562" ht="27" customHeight="1" x14ac:dyDescent="0.25"/>
    <row r="2563" ht="27" customHeight="1" x14ac:dyDescent="0.25"/>
    <row r="2564" ht="27" customHeight="1" x14ac:dyDescent="0.25"/>
    <row r="2565" ht="27" customHeight="1" x14ac:dyDescent="0.25"/>
    <row r="2566" ht="27" customHeight="1" x14ac:dyDescent="0.25"/>
    <row r="2567" ht="27" customHeight="1" x14ac:dyDescent="0.25"/>
    <row r="2568" ht="27" customHeight="1" x14ac:dyDescent="0.25"/>
    <row r="2569" ht="27" customHeight="1" x14ac:dyDescent="0.25"/>
    <row r="2570" ht="27" customHeight="1" x14ac:dyDescent="0.25"/>
    <row r="2571" ht="27" customHeight="1" x14ac:dyDescent="0.25"/>
    <row r="2572" ht="27" customHeight="1" x14ac:dyDescent="0.25"/>
    <row r="2573" ht="27" customHeight="1" x14ac:dyDescent="0.25"/>
    <row r="2574" ht="27" customHeight="1" x14ac:dyDescent="0.25"/>
    <row r="2575" ht="27" customHeight="1" x14ac:dyDescent="0.25"/>
    <row r="2576" ht="27" customHeight="1" x14ac:dyDescent="0.25"/>
    <row r="2577" ht="27" customHeight="1" x14ac:dyDescent="0.25"/>
    <row r="2578" ht="27" customHeight="1" x14ac:dyDescent="0.25"/>
    <row r="2579" ht="27" customHeight="1" x14ac:dyDescent="0.25"/>
    <row r="2580" ht="27" customHeight="1" x14ac:dyDescent="0.25"/>
    <row r="2581" ht="27" customHeight="1" x14ac:dyDescent="0.25"/>
    <row r="2582" ht="27" customHeight="1" x14ac:dyDescent="0.25"/>
    <row r="2583" ht="27" customHeight="1" x14ac:dyDescent="0.25"/>
    <row r="2584" ht="27" customHeight="1" x14ac:dyDescent="0.25"/>
    <row r="2585" ht="27" customHeight="1" x14ac:dyDescent="0.25"/>
    <row r="2586" ht="27" customHeight="1" x14ac:dyDescent="0.25"/>
    <row r="2587" ht="27" customHeight="1" x14ac:dyDescent="0.25"/>
    <row r="2588" ht="27" customHeight="1" x14ac:dyDescent="0.25"/>
    <row r="2589" ht="27" customHeight="1" x14ac:dyDescent="0.25"/>
    <row r="2590" ht="27" customHeight="1" x14ac:dyDescent="0.25"/>
    <row r="2591" ht="27" customHeight="1" x14ac:dyDescent="0.25"/>
    <row r="2592" ht="27" customHeight="1" x14ac:dyDescent="0.25"/>
    <row r="2593" ht="27" customHeight="1" x14ac:dyDescent="0.25"/>
    <row r="2594" ht="27" customHeight="1" x14ac:dyDescent="0.25"/>
    <row r="2595" ht="27" customHeight="1" x14ac:dyDescent="0.25"/>
    <row r="2596" ht="27" customHeight="1" x14ac:dyDescent="0.25"/>
    <row r="2597" ht="27" customHeight="1" x14ac:dyDescent="0.25"/>
    <row r="2598" ht="27" customHeight="1" x14ac:dyDescent="0.25"/>
    <row r="2599" ht="27" customHeight="1" x14ac:dyDescent="0.25"/>
    <row r="2600" ht="27" customHeight="1" x14ac:dyDescent="0.25"/>
    <row r="2601" ht="27" customHeight="1" x14ac:dyDescent="0.25"/>
    <row r="2602" ht="27" customHeight="1" x14ac:dyDescent="0.25"/>
    <row r="2603" ht="27" customHeight="1" x14ac:dyDescent="0.25"/>
    <row r="2604" ht="27" customHeight="1" x14ac:dyDescent="0.25"/>
    <row r="2605" ht="27" customHeight="1" x14ac:dyDescent="0.25"/>
    <row r="2606" ht="27" customHeight="1" x14ac:dyDescent="0.25"/>
    <row r="2607" ht="27" customHeight="1" x14ac:dyDescent="0.25"/>
    <row r="2608" ht="27" customHeight="1" x14ac:dyDescent="0.25"/>
    <row r="2609" ht="27" customHeight="1" x14ac:dyDescent="0.25"/>
    <row r="2610" ht="27" customHeight="1" x14ac:dyDescent="0.25"/>
    <row r="2611" ht="27" customHeight="1" x14ac:dyDescent="0.25"/>
    <row r="2612" ht="27" customHeight="1" x14ac:dyDescent="0.25"/>
    <row r="2613" ht="27" customHeight="1" x14ac:dyDescent="0.25"/>
    <row r="2614" ht="27" customHeight="1" x14ac:dyDescent="0.25"/>
    <row r="2615" ht="27" customHeight="1" x14ac:dyDescent="0.25"/>
    <row r="2616" ht="27" customHeight="1" x14ac:dyDescent="0.25"/>
    <row r="2617" ht="27" customHeight="1" x14ac:dyDescent="0.25"/>
    <row r="2618" ht="27" customHeight="1" x14ac:dyDescent="0.25"/>
    <row r="2619" ht="27" customHeight="1" x14ac:dyDescent="0.25"/>
    <row r="2620" ht="27" customHeight="1" x14ac:dyDescent="0.25"/>
    <row r="2621" ht="27" customHeight="1" x14ac:dyDescent="0.25"/>
    <row r="2622" ht="27" customHeight="1" x14ac:dyDescent="0.25"/>
    <row r="2623" ht="27" customHeight="1" x14ac:dyDescent="0.25"/>
    <row r="2624" ht="27" customHeight="1" x14ac:dyDescent="0.25"/>
    <row r="2625" ht="27" customHeight="1" x14ac:dyDescent="0.25"/>
    <row r="2626" ht="27" customHeight="1" x14ac:dyDescent="0.25"/>
    <row r="2627" ht="27" customHeight="1" x14ac:dyDescent="0.25"/>
    <row r="2628" ht="27" customHeight="1" x14ac:dyDescent="0.25"/>
    <row r="2629" ht="27" customHeight="1" x14ac:dyDescent="0.25"/>
    <row r="2630" ht="27" customHeight="1" x14ac:dyDescent="0.25"/>
    <row r="2631" ht="27" customHeight="1" x14ac:dyDescent="0.25"/>
    <row r="2632" ht="27" customHeight="1" x14ac:dyDescent="0.25"/>
    <row r="2633" ht="27" customHeight="1" x14ac:dyDescent="0.25"/>
    <row r="2634" ht="27" customHeight="1" x14ac:dyDescent="0.25"/>
    <row r="2635" ht="27" customHeight="1" x14ac:dyDescent="0.25"/>
    <row r="2636" ht="27" customHeight="1" x14ac:dyDescent="0.25"/>
    <row r="2637" ht="27" customHeight="1" x14ac:dyDescent="0.25"/>
    <row r="2638" ht="27" customHeight="1" x14ac:dyDescent="0.25"/>
    <row r="2639" ht="27" customHeight="1" x14ac:dyDescent="0.25"/>
    <row r="2640" ht="27" customHeight="1" x14ac:dyDescent="0.25"/>
    <row r="2641" ht="27" customHeight="1" x14ac:dyDescent="0.25"/>
    <row r="2642" ht="27" customHeight="1" x14ac:dyDescent="0.25"/>
    <row r="2643" ht="27" customHeight="1" x14ac:dyDescent="0.25"/>
    <row r="2644" ht="27" customHeight="1" x14ac:dyDescent="0.25"/>
    <row r="2645" ht="27" customHeight="1" x14ac:dyDescent="0.25"/>
    <row r="2646" ht="27" customHeight="1" x14ac:dyDescent="0.25"/>
    <row r="2647" ht="27" customHeight="1" x14ac:dyDescent="0.25"/>
    <row r="2648" ht="27" customHeight="1" x14ac:dyDescent="0.25"/>
    <row r="2649" ht="27" customHeight="1" x14ac:dyDescent="0.25"/>
    <row r="2650" ht="27" customHeight="1" x14ac:dyDescent="0.25"/>
    <row r="2651" ht="27" customHeight="1" x14ac:dyDescent="0.25"/>
    <row r="2652" ht="27" customHeight="1" x14ac:dyDescent="0.25"/>
    <row r="2653" ht="27" customHeight="1" x14ac:dyDescent="0.25"/>
    <row r="2654" ht="27" customHeight="1" x14ac:dyDescent="0.25"/>
    <row r="2655" ht="27" customHeight="1" x14ac:dyDescent="0.25"/>
    <row r="2656" ht="27" customHeight="1" x14ac:dyDescent="0.25"/>
    <row r="2657" ht="27" customHeight="1" x14ac:dyDescent="0.25"/>
    <row r="2658" ht="27" customHeight="1" x14ac:dyDescent="0.25"/>
    <row r="2659" ht="27" customHeight="1" x14ac:dyDescent="0.25"/>
    <row r="2660" ht="27" customHeight="1" x14ac:dyDescent="0.25"/>
    <row r="2661" ht="27" customHeight="1" x14ac:dyDescent="0.25"/>
    <row r="2662" ht="27" customHeight="1" x14ac:dyDescent="0.25"/>
    <row r="2663" ht="27" customHeight="1" x14ac:dyDescent="0.25"/>
    <row r="2664" ht="27" customHeight="1" x14ac:dyDescent="0.25"/>
    <row r="2665" ht="27" customHeight="1" x14ac:dyDescent="0.25"/>
    <row r="2666" ht="27" customHeight="1" x14ac:dyDescent="0.25"/>
    <row r="2667" ht="27" customHeight="1" x14ac:dyDescent="0.25"/>
    <row r="2668" ht="27" customHeight="1" x14ac:dyDescent="0.25"/>
    <row r="2669" ht="27" customHeight="1" x14ac:dyDescent="0.25"/>
    <row r="2670" ht="27" customHeight="1" x14ac:dyDescent="0.25"/>
    <row r="2671" ht="27" customHeight="1" x14ac:dyDescent="0.25"/>
    <row r="2672" ht="27" customHeight="1" x14ac:dyDescent="0.25"/>
    <row r="2673" ht="27" customHeight="1" x14ac:dyDescent="0.25"/>
    <row r="2674" ht="27" customHeight="1" x14ac:dyDescent="0.25"/>
    <row r="2675" ht="27" customHeight="1" x14ac:dyDescent="0.25"/>
    <row r="2676" ht="27" customHeight="1" x14ac:dyDescent="0.25"/>
    <row r="2677" ht="27" customHeight="1" x14ac:dyDescent="0.25"/>
    <row r="2678" ht="27" customHeight="1" x14ac:dyDescent="0.25"/>
    <row r="2679" ht="27" customHeight="1" x14ac:dyDescent="0.25"/>
    <row r="2680" ht="27" customHeight="1" x14ac:dyDescent="0.25"/>
    <row r="2681" ht="27" customHeight="1" x14ac:dyDescent="0.25"/>
    <row r="2682" ht="27" customHeight="1" x14ac:dyDescent="0.25"/>
    <row r="2683" ht="27" customHeight="1" x14ac:dyDescent="0.25"/>
    <row r="2684" ht="27" customHeight="1" x14ac:dyDescent="0.25"/>
    <row r="2685" ht="27" customHeight="1" x14ac:dyDescent="0.25"/>
    <row r="2686" ht="27" customHeight="1" x14ac:dyDescent="0.25"/>
    <row r="2687" ht="27" customHeight="1" x14ac:dyDescent="0.25"/>
    <row r="2688" ht="27" customHeight="1" x14ac:dyDescent="0.25"/>
    <row r="2689" ht="27" customHeight="1" x14ac:dyDescent="0.25"/>
    <row r="2690" ht="27" customHeight="1" x14ac:dyDescent="0.25"/>
    <row r="2691" ht="27" customHeight="1" x14ac:dyDescent="0.25"/>
    <row r="2692" ht="27" customHeight="1" x14ac:dyDescent="0.25"/>
    <row r="2693" ht="27" customHeight="1" x14ac:dyDescent="0.25"/>
    <row r="2694" ht="27" customHeight="1" x14ac:dyDescent="0.25"/>
    <row r="2695" ht="27" customHeight="1" x14ac:dyDescent="0.25"/>
    <row r="2696" ht="27" customHeight="1" x14ac:dyDescent="0.25"/>
    <row r="2697" ht="27" customHeight="1" x14ac:dyDescent="0.25"/>
    <row r="2698" ht="27" customHeight="1" x14ac:dyDescent="0.25"/>
    <row r="2699" ht="27" customHeight="1" x14ac:dyDescent="0.25"/>
    <row r="2700" ht="27" customHeight="1" x14ac:dyDescent="0.25"/>
    <row r="2701" ht="27" customHeight="1" x14ac:dyDescent="0.25"/>
    <row r="2702" ht="27" customHeight="1" x14ac:dyDescent="0.25"/>
    <row r="2703" ht="27" customHeight="1" x14ac:dyDescent="0.25"/>
    <row r="2704" ht="27" customHeight="1" x14ac:dyDescent="0.25"/>
    <row r="2705" ht="27" customHeight="1" x14ac:dyDescent="0.25"/>
    <row r="2706" ht="27" customHeight="1" x14ac:dyDescent="0.25"/>
    <row r="2707" ht="27" customHeight="1" x14ac:dyDescent="0.25"/>
    <row r="2708" ht="27" customHeight="1" x14ac:dyDescent="0.25"/>
    <row r="2709" ht="27" customHeight="1" x14ac:dyDescent="0.25"/>
    <row r="2710" ht="27" customHeight="1" x14ac:dyDescent="0.25"/>
    <row r="2711" ht="27" customHeight="1" x14ac:dyDescent="0.25"/>
    <row r="2712" ht="27" customHeight="1" x14ac:dyDescent="0.25"/>
    <row r="2713" ht="27" customHeight="1" x14ac:dyDescent="0.25"/>
    <row r="2714" ht="27" customHeight="1" x14ac:dyDescent="0.25"/>
    <row r="2715" ht="27" customHeight="1" x14ac:dyDescent="0.25"/>
    <row r="2716" ht="27" customHeight="1" x14ac:dyDescent="0.25"/>
    <row r="2717" ht="27" customHeight="1" x14ac:dyDescent="0.25"/>
    <row r="2718" ht="27" customHeight="1" x14ac:dyDescent="0.25"/>
    <row r="2719" ht="27" customHeight="1" x14ac:dyDescent="0.25"/>
    <row r="2720" ht="27" customHeight="1" x14ac:dyDescent="0.25"/>
    <row r="2721" ht="27" customHeight="1" x14ac:dyDescent="0.25"/>
    <row r="2722" ht="27" customHeight="1" x14ac:dyDescent="0.25"/>
    <row r="2723" ht="27" customHeight="1" x14ac:dyDescent="0.25"/>
    <row r="2724" ht="27" customHeight="1" x14ac:dyDescent="0.25"/>
    <row r="2725" ht="27" customHeight="1" x14ac:dyDescent="0.25"/>
    <row r="2726" ht="27" customHeight="1" x14ac:dyDescent="0.25"/>
    <row r="2727" ht="27" customHeight="1" x14ac:dyDescent="0.25"/>
    <row r="2728" ht="27" customHeight="1" x14ac:dyDescent="0.25"/>
    <row r="2729" ht="27" customHeight="1" x14ac:dyDescent="0.25"/>
    <row r="2730" ht="27" customHeight="1" x14ac:dyDescent="0.25"/>
    <row r="2731" ht="27" customHeight="1" x14ac:dyDescent="0.25"/>
    <row r="2732" ht="27" customHeight="1" x14ac:dyDescent="0.25"/>
    <row r="2733" ht="27" customHeight="1" x14ac:dyDescent="0.25"/>
    <row r="2734" ht="27" customHeight="1" x14ac:dyDescent="0.25"/>
    <row r="2735" ht="27" customHeight="1" x14ac:dyDescent="0.25"/>
    <row r="2736" ht="27" customHeight="1" x14ac:dyDescent="0.25"/>
    <row r="2737" ht="27" customHeight="1" x14ac:dyDescent="0.25"/>
    <row r="2738" ht="27" customHeight="1" x14ac:dyDescent="0.25"/>
    <row r="2739" ht="27" customHeight="1" x14ac:dyDescent="0.25"/>
    <row r="2740" ht="27" customHeight="1" x14ac:dyDescent="0.25"/>
    <row r="2741" ht="27" customHeight="1" x14ac:dyDescent="0.25"/>
    <row r="2742" ht="27" customHeight="1" x14ac:dyDescent="0.25"/>
    <row r="2743" ht="27" customHeight="1" x14ac:dyDescent="0.25"/>
    <row r="2744" ht="27" customHeight="1" x14ac:dyDescent="0.25"/>
    <row r="2745" ht="27" customHeight="1" x14ac:dyDescent="0.25"/>
    <row r="2746" ht="27" customHeight="1" x14ac:dyDescent="0.25"/>
    <row r="2747" ht="27" customHeight="1" x14ac:dyDescent="0.25"/>
    <row r="2748" ht="27" customHeight="1" x14ac:dyDescent="0.25"/>
    <row r="2749" ht="27" customHeight="1" x14ac:dyDescent="0.25"/>
    <row r="2750" ht="27" customHeight="1" x14ac:dyDescent="0.25"/>
    <row r="2751" ht="27" customHeight="1" x14ac:dyDescent="0.25"/>
    <row r="2752" ht="27" customHeight="1" x14ac:dyDescent="0.25"/>
    <row r="2753" ht="27" customHeight="1" x14ac:dyDescent="0.25"/>
    <row r="2754" ht="27" customHeight="1" x14ac:dyDescent="0.25"/>
    <row r="2755" ht="27" customHeight="1" x14ac:dyDescent="0.25"/>
    <row r="2756" ht="27" customHeight="1" x14ac:dyDescent="0.25"/>
    <row r="2757" ht="27" customHeight="1" x14ac:dyDescent="0.25"/>
    <row r="2758" ht="27" customHeight="1" x14ac:dyDescent="0.25"/>
    <row r="2759" ht="27" customHeight="1" x14ac:dyDescent="0.25"/>
    <row r="2760" ht="27" customHeight="1" x14ac:dyDescent="0.25"/>
    <row r="2761" ht="27" customHeight="1" x14ac:dyDescent="0.25"/>
    <row r="2762" ht="27" customHeight="1" x14ac:dyDescent="0.25"/>
    <row r="2763" ht="27" customHeight="1" x14ac:dyDescent="0.25"/>
    <row r="2764" ht="27" customHeight="1" x14ac:dyDescent="0.25"/>
    <row r="2765" ht="27" customHeight="1" x14ac:dyDescent="0.25"/>
    <row r="2766" ht="27" customHeight="1" x14ac:dyDescent="0.25"/>
    <row r="2767" ht="27" customHeight="1" x14ac:dyDescent="0.25"/>
    <row r="2768" ht="27" customHeight="1" x14ac:dyDescent="0.25"/>
    <row r="2769" ht="27" customHeight="1" x14ac:dyDescent="0.25"/>
    <row r="2770" ht="27" customHeight="1" x14ac:dyDescent="0.25"/>
    <row r="2771" ht="27" customHeight="1" x14ac:dyDescent="0.25"/>
    <row r="2772" ht="27" customHeight="1" x14ac:dyDescent="0.25"/>
    <row r="2773" ht="27" customHeight="1" x14ac:dyDescent="0.25"/>
    <row r="2774" ht="27" customHeight="1" x14ac:dyDescent="0.25"/>
    <row r="2775" ht="27" customHeight="1" x14ac:dyDescent="0.25"/>
    <row r="2776" ht="27" customHeight="1" x14ac:dyDescent="0.25"/>
    <row r="2777" ht="27" customHeight="1" x14ac:dyDescent="0.25"/>
    <row r="2778" ht="27" customHeight="1" x14ac:dyDescent="0.25"/>
    <row r="2779" ht="27" customHeight="1" x14ac:dyDescent="0.25"/>
    <row r="2780" ht="27" customHeight="1" x14ac:dyDescent="0.25"/>
    <row r="2781" ht="27" customHeight="1" x14ac:dyDescent="0.25"/>
    <row r="2782" ht="27" customHeight="1" x14ac:dyDescent="0.25"/>
    <row r="2783" ht="27" customHeight="1" x14ac:dyDescent="0.25"/>
    <row r="2784" ht="27" customHeight="1" x14ac:dyDescent="0.25"/>
    <row r="2785" ht="27" customHeight="1" x14ac:dyDescent="0.25"/>
    <row r="2786" ht="27" customHeight="1" x14ac:dyDescent="0.25"/>
    <row r="2787" ht="27" customHeight="1" x14ac:dyDescent="0.25"/>
    <row r="2788" ht="27" customHeight="1" x14ac:dyDescent="0.25"/>
    <row r="2789" ht="27" customHeight="1" x14ac:dyDescent="0.25"/>
    <row r="2790" ht="27" customHeight="1" x14ac:dyDescent="0.25"/>
    <row r="2791" ht="27" customHeight="1" x14ac:dyDescent="0.25"/>
    <row r="2792" ht="27" customHeight="1" x14ac:dyDescent="0.25"/>
    <row r="2793" ht="27" customHeight="1" x14ac:dyDescent="0.25"/>
    <row r="2794" ht="27" customHeight="1" x14ac:dyDescent="0.25"/>
    <row r="2795" ht="27" customHeight="1" x14ac:dyDescent="0.25"/>
    <row r="2796" ht="27" customHeight="1" x14ac:dyDescent="0.25"/>
    <row r="2797" ht="27" customHeight="1" x14ac:dyDescent="0.25"/>
    <row r="2798" ht="27" customHeight="1" x14ac:dyDescent="0.25"/>
    <row r="2799" ht="27" customHeight="1" x14ac:dyDescent="0.25"/>
    <row r="2800" ht="27" customHeight="1" x14ac:dyDescent="0.25"/>
    <row r="2801" ht="27" customHeight="1" x14ac:dyDescent="0.25"/>
    <row r="2802" ht="27" customHeight="1" x14ac:dyDescent="0.25"/>
    <row r="2803" ht="27" customHeight="1" x14ac:dyDescent="0.25"/>
    <row r="2804" ht="27" customHeight="1" x14ac:dyDescent="0.25"/>
    <row r="2805" ht="27" customHeight="1" x14ac:dyDescent="0.25"/>
    <row r="2806" ht="27" customHeight="1" x14ac:dyDescent="0.25"/>
    <row r="2807" ht="27" customHeight="1" x14ac:dyDescent="0.25"/>
    <row r="2808" ht="27" customHeight="1" x14ac:dyDescent="0.25"/>
    <row r="2809" ht="27" customHeight="1" x14ac:dyDescent="0.25"/>
    <row r="2810" ht="27" customHeight="1" x14ac:dyDescent="0.25"/>
    <row r="2811" ht="27" customHeight="1" x14ac:dyDescent="0.25"/>
    <row r="2812" ht="27" customHeight="1" x14ac:dyDescent="0.25"/>
    <row r="2813" ht="27" customHeight="1" x14ac:dyDescent="0.25"/>
    <row r="2814" ht="27" customHeight="1" x14ac:dyDescent="0.25"/>
    <row r="2815" ht="27" customHeight="1" x14ac:dyDescent="0.25"/>
    <row r="2816" ht="27" customHeight="1" x14ac:dyDescent="0.25"/>
    <row r="2817" ht="27" customHeight="1" x14ac:dyDescent="0.25"/>
    <row r="2818" ht="27" customHeight="1" x14ac:dyDescent="0.25"/>
    <row r="2819" ht="27" customHeight="1" x14ac:dyDescent="0.25"/>
    <row r="2820" ht="27" customHeight="1" x14ac:dyDescent="0.25"/>
    <row r="2821" ht="27" customHeight="1" x14ac:dyDescent="0.25"/>
    <row r="2822" ht="27" customHeight="1" x14ac:dyDescent="0.25"/>
    <row r="2823" ht="27" customHeight="1" x14ac:dyDescent="0.25"/>
    <row r="2824" ht="27" customHeight="1" x14ac:dyDescent="0.25"/>
    <row r="2825" ht="27" customHeight="1" x14ac:dyDescent="0.25"/>
    <row r="2826" ht="27" customHeight="1" x14ac:dyDescent="0.25"/>
    <row r="2827" ht="27" customHeight="1" x14ac:dyDescent="0.25"/>
    <row r="2828" ht="27" customHeight="1" x14ac:dyDescent="0.25"/>
    <row r="2829" ht="27" customHeight="1" x14ac:dyDescent="0.25"/>
    <row r="2830" ht="27" customHeight="1" x14ac:dyDescent="0.25"/>
    <row r="2831" ht="27" customHeight="1" x14ac:dyDescent="0.25"/>
    <row r="2832" ht="27" customHeight="1" x14ac:dyDescent="0.25"/>
    <row r="2833" ht="27" customHeight="1" x14ac:dyDescent="0.25"/>
    <row r="2834" ht="27" customHeight="1" x14ac:dyDescent="0.25"/>
    <row r="2835" ht="27" customHeight="1" x14ac:dyDescent="0.25"/>
    <row r="2836" ht="27" customHeight="1" x14ac:dyDescent="0.25"/>
    <row r="2837" ht="27" customHeight="1" x14ac:dyDescent="0.25"/>
    <row r="2838" ht="27" customHeight="1" x14ac:dyDescent="0.25"/>
    <row r="2839" ht="27" customHeight="1" x14ac:dyDescent="0.25"/>
    <row r="2840" ht="27" customHeight="1" x14ac:dyDescent="0.25"/>
    <row r="2841" ht="27" customHeight="1" x14ac:dyDescent="0.25"/>
    <row r="2842" ht="27" customHeight="1" x14ac:dyDescent="0.25"/>
    <row r="2843" ht="27" customHeight="1" x14ac:dyDescent="0.25"/>
    <row r="2844" ht="27" customHeight="1" x14ac:dyDescent="0.25"/>
    <row r="2845" ht="27" customHeight="1" x14ac:dyDescent="0.25"/>
    <row r="2846" ht="27" customHeight="1" x14ac:dyDescent="0.25"/>
    <row r="2847" ht="27" customHeight="1" x14ac:dyDescent="0.25"/>
    <row r="2848" ht="27" customHeight="1" x14ac:dyDescent="0.25"/>
    <row r="2849" ht="27" customHeight="1" x14ac:dyDescent="0.25"/>
    <row r="2850" ht="27" customHeight="1" x14ac:dyDescent="0.25"/>
    <row r="2851" ht="27" customHeight="1" x14ac:dyDescent="0.25"/>
    <row r="2852" ht="27" customHeight="1" x14ac:dyDescent="0.25"/>
    <row r="2853" ht="27" customHeight="1" x14ac:dyDescent="0.25"/>
    <row r="2854" ht="27" customHeight="1" x14ac:dyDescent="0.25"/>
    <row r="2855" ht="27" customHeight="1" x14ac:dyDescent="0.25"/>
    <row r="2856" ht="27" customHeight="1" x14ac:dyDescent="0.25"/>
    <row r="2857" ht="27" customHeight="1" x14ac:dyDescent="0.25"/>
    <row r="2858" ht="27" customHeight="1" x14ac:dyDescent="0.25"/>
    <row r="2859" ht="27" customHeight="1" x14ac:dyDescent="0.25"/>
    <row r="2860" ht="27" customHeight="1" x14ac:dyDescent="0.25"/>
    <row r="2861" ht="27" customHeight="1" x14ac:dyDescent="0.25"/>
    <row r="2862" ht="27" customHeight="1" x14ac:dyDescent="0.25"/>
    <row r="2863" ht="27" customHeight="1" x14ac:dyDescent="0.25"/>
    <row r="2864" ht="27" customHeight="1" x14ac:dyDescent="0.25"/>
    <row r="2865" ht="27" customHeight="1" x14ac:dyDescent="0.25"/>
    <row r="2866" ht="27" customHeight="1" x14ac:dyDescent="0.25"/>
    <row r="2867" ht="27" customHeight="1" x14ac:dyDescent="0.25"/>
    <row r="2868" ht="27" customHeight="1" x14ac:dyDescent="0.25"/>
    <row r="2869" ht="27" customHeight="1" x14ac:dyDescent="0.25"/>
    <row r="2870" ht="27" customHeight="1" x14ac:dyDescent="0.25"/>
    <row r="2871" ht="27" customHeight="1" x14ac:dyDescent="0.25"/>
    <row r="2872" ht="27" customHeight="1" x14ac:dyDescent="0.25"/>
    <row r="2873" ht="27" customHeight="1" x14ac:dyDescent="0.25"/>
    <row r="2874" ht="27" customHeight="1" x14ac:dyDescent="0.25"/>
    <row r="2875" ht="27" customHeight="1" x14ac:dyDescent="0.25"/>
    <row r="2876" ht="27" customHeight="1" x14ac:dyDescent="0.25"/>
    <row r="2877" ht="27" customHeight="1" x14ac:dyDescent="0.25"/>
    <row r="2878" ht="27" customHeight="1" x14ac:dyDescent="0.25"/>
    <row r="2879" ht="27" customHeight="1" x14ac:dyDescent="0.25"/>
    <row r="2880" ht="27" customHeight="1" x14ac:dyDescent="0.25"/>
    <row r="2881" ht="27" customHeight="1" x14ac:dyDescent="0.25"/>
    <row r="2882" ht="27" customHeight="1" x14ac:dyDescent="0.25"/>
    <row r="2883" ht="27" customHeight="1" x14ac:dyDescent="0.25"/>
    <row r="2884" ht="27" customHeight="1" x14ac:dyDescent="0.25"/>
    <row r="2885" ht="27" customHeight="1" x14ac:dyDescent="0.25"/>
    <row r="2886" ht="27" customHeight="1" x14ac:dyDescent="0.25"/>
    <row r="2887" ht="27" customHeight="1" x14ac:dyDescent="0.25"/>
    <row r="2888" ht="27" customHeight="1" x14ac:dyDescent="0.25"/>
    <row r="2889" ht="27" customHeight="1" x14ac:dyDescent="0.25"/>
    <row r="2890" ht="27" customHeight="1" x14ac:dyDescent="0.25"/>
    <row r="2891" ht="27" customHeight="1" x14ac:dyDescent="0.25"/>
    <row r="2892" ht="27" customHeight="1" x14ac:dyDescent="0.25"/>
    <row r="2893" ht="27" customHeight="1" x14ac:dyDescent="0.25"/>
    <row r="2894" ht="27" customHeight="1" x14ac:dyDescent="0.25"/>
    <row r="2895" ht="27" customHeight="1" x14ac:dyDescent="0.25"/>
    <row r="2896" ht="27" customHeight="1" x14ac:dyDescent="0.25"/>
    <row r="2897" ht="27" customHeight="1" x14ac:dyDescent="0.25"/>
    <row r="2898" ht="27" customHeight="1" x14ac:dyDescent="0.25"/>
    <row r="2899" ht="27" customHeight="1" x14ac:dyDescent="0.25"/>
    <row r="2900" ht="27" customHeight="1" x14ac:dyDescent="0.25"/>
    <row r="2901" ht="27" customHeight="1" x14ac:dyDescent="0.25"/>
    <row r="2902" ht="27" customHeight="1" x14ac:dyDescent="0.25"/>
    <row r="2903" ht="27" customHeight="1" x14ac:dyDescent="0.25"/>
    <row r="2904" ht="27" customHeight="1" x14ac:dyDescent="0.25"/>
    <row r="2905" ht="27" customHeight="1" x14ac:dyDescent="0.25"/>
    <row r="2906" ht="27" customHeight="1" x14ac:dyDescent="0.25"/>
    <row r="2907" ht="27" customHeight="1" x14ac:dyDescent="0.25"/>
    <row r="2908" ht="27" customHeight="1" x14ac:dyDescent="0.25"/>
    <row r="2909" ht="27" customHeight="1" x14ac:dyDescent="0.25"/>
    <row r="2910" ht="27" customHeight="1" x14ac:dyDescent="0.25"/>
    <row r="2911" ht="27" customHeight="1" x14ac:dyDescent="0.25"/>
    <row r="2912" ht="27" customHeight="1" x14ac:dyDescent="0.25"/>
    <row r="2913" ht="27" customHeight="1" x14ac:dyDescent="0.25"/>
    <row r="2914" ht="27" customHeight="1" x14ac:dyDescent="0.25"/>
    <row r="2915" ht="27" customHeight="1" x14ac:dyDescent="0.25"/>
    <row r="2916" ht="27" customHeight="1" x14ac:dyDescent="0.25"/>
    <row r="2917" ht="27" customHeight="1" x14ac:dyDescent="0.25"/>
    <row r="2918" ht="27" customHeight="1" x14ac:dyDescent="0.25"/>
    <row r="2919" ht="27" customHeight="1" x14ac:dyDescent="0.25"/>
    <row r="2920" ht="27" customHeight="1" x14ac:dyDescent="0.25"/>
    <row r="2921" ht="27" customHeight="1" x14ac:dyDescent="0.25"/>
    <row r="2922" ht="27" customHeight="1" x14ac:dyDescent="0.25"/>
    <row r="2923" ht="27" customHeight="1" x14ac:dyDescent="0.25"/>
    <row r="2924" ht="27" customHeight="1" x14ac:dyDescent="0.25"/>
    <row r="2925" ht="27" customHeight="1" x14ac:dyDescent="0.25"/>
    <row r="2926" ht="27" customHeight="1" x14ac:dyDescent="0.25"/>
    <row r="2927" ht="27" customHeight="1" x14ac:dyDescent="0.25"/>
    <row r="2928" ht="27" customHeight="1" x14ac:dyDescent="0.25"/>
    <row r="2929" ht="27" customHeight="1" x14ac:dyDescent="0.25"/>
    <row r="2930" ht="27" customHeight="1" x14ac:dyDescent="0.25"/>
    <row r="2931" ht="27" customHeight="1" x14ac:dyDescent="0.25"/>
    <row r="2932" ht="27" customHeight="1" x14ac:dyDescent="0.25"/>
    <row r="2933" ht="27" customHeight="1" x14ac:dyDescent="0.25"/>
    <row r="2934" ht="27" customHeight="1" x14ac:dyDescent="0.25"/>
    <row r="2935" ht="27" customHeight="1" x14ac:dyDescent="0.25"/>
    <row r="2936" ht="27" customHeight="1" x14ac:dyDescent="0.25"/>
    <row r="2937" ht="27" customHeight="1" x14ac:dyDescent="0.25"/>
    <row r="2938" ht="27" customHeight="1" x14ac:dyDescent="0.25"/>
    <row r="2939" ht="27" customHeight="1" x14ac:dyDescent="0.25"/>
    <row r="2940" ht="27" customHeight="1" x14ac:dyDescent="0.25"/>
    <row r="2941" ht="27" customHeight="1" x14ac:dyDescent="0.25"/>
    <row r="2942" ht="27" customHeight="1" x14ac:dyDescent="0.25"/>
    <row r="2943" ht="27" customHeight="1" x14ac:dyDescent="0.25"/>
    <row r="2944" ht="27" customHeight="1" x14ac:dyDescent="0.25"/>
    <row r="2945" ht="27" customHeight="1" x14ac:dyDescent="0.25"/>
    <row r="2946" ht="27" customHeight="1" x14ac:dyDescent="0.25"/>
    <row r="2947" ht="27" customHeight="1" x14ac:dyDescent="0.25"/>
    <row r="2948" ht="27" customHeight="1" x14ac:dyDescent="0.25"/>
    <row r="2949" ht="27" customHeight="1" x14ac:dyDescent="0.25"/>
    <row r="2950" ht="27" customHeight="1" x14ac:dyDescent="0.25"/>
    <row r="2951" ht="27" customHeight="1" x14ac:dyDescent="0.25"/>
    <row r="2952" ht="27" customHeight="1" x14ac:dyDescent="0.25"/>
    <row r="2953" ht="27" customHeight="1" x14ac:dyDescent="0.25"/>
    <row r="2954" ht="27" customHeight="1" x14ac:dyDescent="0.25"/>
    <row r="2955" ht="27" customHeight="1" x14ac:dyDescent="0.25"/>
    <row r="2956" ht="27" customHeight="1" x14ac:dyDescent="0.25"/>
    <row r="2957" ht="27" customHeight="1" x14ac:dyDescent="0.25"/>
    <row r="2958" ht="27" customHeight="1" x14ac:dyDescent="0.25"/>
    <row r="2959" ht="27" customHeight="1" x14ac:dyDescent="0.25"/>
    <row r="2960" ht="27" customHeight="1" x14ac:dyDescent="0.25"/>
    <row r="2961" ht="27" customHeight="1" x14ac:dyDescent="0.25"/>
    <row r="2962" ht="27" customHeight="1" x14ac:dyDescent="0.25"/>
    <row r="2963" ht="27" customHeight="1" x14ac:dyDescent="0.25"/>
    <row r="2964" ht="27" customHeight="1" x14ac:dyDescent="0.25"/>
    <row r="2965" ht="27" customHeight="1" x14ac:dyDescent="0.25"/>
    <row r="2966" ht="27" customHeight="1" x14ac:dyDescent="0.25"/>
    <row r="2967" ht="27" customHeight="1" x14ac:dyDescent="0.25"/>
    <row r="2968" ht="27" customHeight="1" x14ac:dyDescent="0.25"/>
    <row r="2969" ht="27" customHeight="1" x14ac:dyDescent="0.25"/>
    <row r="2970" ht="27" customHeight="1" x14ac:dyDescent="0.25"/>
    <row r="2971" ht="27" customHeight="1" x14ac:dyDescent="0.25"/>
    <row r="2972" ht="27" customHeight="1" x14ac:dyDescent="0.25"/>
    <row r="2973" ht="27" customHeight="1" x14ac:dyDescent="0.25"/>
    <row r="2974" ht="27" customHeight="1" x14ac:dyDescent="0.25"/>
    <row r="2975" ht="27" customHeight="1" x14ac:dyDescent="0.25"/>
    <row r="2976" ht="27" customHeight="1" x14ac:dyDescent="0.25"/>
    <row r="2977" ht="27" customHeight="1" x14ac:dyDescent="0.25"/>
    <row r="2978" ht="27" customHeight="1" x14ac:dyDescent="0.25"/>
    <row r="2979" ht="27" customHeight="1" x14ac:dyDescent="0.25"/>
    <row r="2980" ht="27" customHeight="1" x14ac:dyDescent="0.25"/>
    <row r="2981" ht="27" customHeight="1" x14ac:dyDescent="0.25"/>
    <row r="2982" ht="27" customHeight="1" x14ac:dyDescent="0.25"/>
    <row r="2983" ht="27" customHeight="1" x14ac:dyDescent="0.25"/>
    <row r="2984" ht="27" customHeight="1" x14ac:dyDescent="0.25"/>
    <row r="2985" ht="27" customHeight="1" x14ac:dyDescent="0.25"/>
    <row r="2986" ht="27" customHeight="1" x14ac:dyDescent="0.25"/>
    <row r="2987" ht="27" customHeight="1" x14ac:dyDescent="0.25"/>
    <row r="2988" ht="27" customHeight="1" x14ac:dyDescent="0.25"/>
    <row r="2989" ht="27" customHeight="1" x14ac:dyDescent="0.25"/>
    <row r="2990" ht="27" customHeight="1" x14ac:dyDescent="0.25"/>
    <row r="2991" ht="27" customHeight="1" x14ac:dyDescent="0.25"/>
    <row r="2992" ht="27" customHeight="1" x14ac:dyDescent="0.25"/>
    <row r="2993" ht="27" customHeight="1" x14ac:dyDescent="0.25"/>
    <row r="2994" ht="27" customHeight="1" x14ac:dyDescent="0.25"/>
    <row r="2995" ht="27" customHeight="1" x14ac:dyDescent="0.25"/>
    <row r="2996" ht="27" customHeight="1" x14ac:dyDescent="0.25"/>
    <row r="2997" ht="27" customHeight="1" x14ac:dyDescent="0.25"/>
    <row r="2998" ht="27" customHeight="1" x14ac:dyDescent="0.25"/>
    <row r="2999" ht="27" customHeight="1" x14ac:dyDescent="0.25"/>
    <row r="3000" ht="27" customHeight="1" x14ac:dyDescent="0.25"/>
    <row r="3001" ht="27" customHeight="1" x14ac:dyDescent="0.25"/>
    <row r="3002" ht="27" customHeight="1" x14ac:dyDescent="0.25"/>
    <row r="3003" ht="27" customHeight="1" x14ac:dyDescent="0.25"/>
    <row r="3004" ht="27" customHeight="1" x14ac:dyDescent="0.25"/>
    <row r="3005" ht="27" customHeight="1" x14ac:dyDescent="0.25"/>
    <row r="3006" ht="27" customHeight="1" x14ac:dyDescent="0.25"/>
    <row r="3007" ht="27" customHeight="1" x14ac:dyDescent="0.25"/>
    <row r="3008" ht="27" customHeight="1" x14ac:dyDescent="0.25"/>
    <row r="3009" ht="27" customHeight="1" x14ac:dyDescent="0.25"/>
    <row r="3010" ht="27" customHeight="1" x14ac:dyDescent="0.25"/>
    <row r="3011" ht="27" customHeight="1" x14ac:dyDescent="0.25"/>
    <row r="3012" ht="27" customHeight="1" x14ac:dyDescent="0.25"/>
    <row r="3013" ht="27" customHeight="1" x14ac:dyDescent="0.25"/>
    <row r="3014" ht="27" customHeight="1" x14ac:dyDescent="0.25"/>
    <row r="3015" ht="27" customHeight="1" x14ac:dyDescent="0.25"/>
    <row r="3016" ht="27" customHeight="1" x14ac:dyDescent="0.25"/>
    <row r="3017" ht="27" customHeight="1" x14ac:dyDescent="0.25"/>
    <row r="3018" ht="27" customHeight="1" x14ac:dyDescent="0.25"/>
    <row r="3019" ht="27" customHeight="1" x14ac:dyDescent="0.25"/>
    <row r="3020" ht="27" customHeight="1" x14ac:dyDescent="0.25"/>
    <row r="3021" ht="27" customHeight="1" x14ac:dyDescent="0.25"/>
    <row r="3022" ht="27" customHeight="1" x14ac:dyDescent="0.25"/>
    <row r="3023" ht="27" customHeight="1" x14ac:dyDescent="0.25"/>
    <row r="3024" ht="27" customHeight="1" x14ac:dyDescent="0.25"/>
    <row r="3025" ht="27" customHeight="1" x14ac:dyDescent="0.25"/>
    <row r="3026" ht="27" customHeight="1" x14ac:dyDescent="0.25"/>
    <row r="3027" ht="27" customHeight="1" x14ac:dyDescent="0.25"/>
    <row r="3028" ht="27" customHeight="1" x14ac:dyDescent="0.25"/>
    <row r="3029" ht="27" customHeight="1" x14ac:dyDescent="0.25"/>
    <row r="3030" ht="27" customHeight="1" x14ac:dyDescent="0.25"/>
    <row r="3031" ht="27" customHeight="1" x14ac:dyDescent="0.25"/>
    <row r="3032" ht="27" customHeight="1" x14ac:dyDescent="0.25"/>
    <row r="3033" ht="27" customHeight="1" x14ac:dyDescent="0.25"/>
    <row r="3034" ht="27" customHeight="1" x14ac:dyDescent="0.25"/>
    <row r="3035" ht="27" customHeight="1" x14ac:dyDescent="0.25"/>
    <row r="3036" ht="27" customHeight="1" x14ac:dyDescent="0.25"/>
    <row r="3037" ht="27" customHeight="1" x14ac:dyDescent="0.25"/>
    <row r="3038" ht="27" customHeight="1" x14ac:dyDescent="0.25"/>
    <row r="3039" ht="27" customHeight="1" x14ac:dyDescent="0.25"/>
    <row r="3040" ht="27" customHeight="1" x14ac:dyDescent="0.25"/>
    <row r="3041" ht="27" customHeight="1" x14ac:dyDescent="0.25"/>
    <row r="3042" ht="27" customHeight="1" x14ac:dyDescent="0.25"/>
    <row r="3043" ht="27" customHeight="1" x14ac:dyDescent="0.25"/>
    <row r="3044" ht="27" customHeight="1" x14ac:dyDescent="0.25"/>
    <row r="3045" ht="27" customHeight="1" x14ac:dyDescent="0.25"/>
    <row r="3046" ht="27" customHeight="1" x14ac:dyDescent="0.25"/>
    <row r="3047" ht="27" customHeight="1" x14ac:dyDescent="0.25"/>
    <row r="3048" ht="27" customHeight="1" x14ac:dyDescent="0.25"/>
    <row r="3049" ht="27" customHeight="1" x14ac:dyDescent="0.25"/>
    <row r="3050" ht="27" customHeight="1" x14ac:dyDescent="0.25"/>
    <row r="3051" ht="27" customHeight="1" x14ac:dyDescent="0.25"/>
    <row r="3052" ht="27" customHeight="1" x14ac:dyDescent="0.25"/>
    <row r="3053" ht="27" customHeight="1" x14ac:dyDescent="0.25"/>
    <row r="3054" ht="27" customHeight="1" x14ac:dyDescent="0.25"/>
    <row r="3055" ht="27" customHeight="1" x14ac:dyDescent="0.25"/>
    <row r="3056" ht="27" customHeight="1" x14ac:dyDescent="0.25"/>
    <row r="3057" ht="27" customHeight="1" x14ac:dyDescent="0.25"/>
    <row r="3058" ht="27" customHeight="1" x14ac:dyDescent="0.25"/>
    <row r="3059" ht="27" customHeight="1" x14ac:dyDescent="0.25"/>
    <row r="3060" ht="27" customHeight="1" x14ac:dyDescent="0.25"/>
    <row r="3061" ht="27" customHeight="1" x14ac:dyDescent="0.25"/>
    <row r="3062" ht="27" customHeight="1" x14ac:dyDescent="0.25"/>
    <row r="3063" ht="27" customHeight="1" x14ac:dyDescent="0.25"/>
    <row r="3064" ht="27" customHeight="1" x14ac:dyDescent="0.25"/>
    <row r="3065" ht="27" customHeight="1" x14ac:dyDescent="0.25"/>
    <row r="3066" ht="27" customHeight="1" x14ac:dyDescent="0.25"/>
    <row r="3067" ht="27" customHeight="1" x14ac:dyDescent="0.25"/>
    <row r="3068" ht="27" customHeight="1" x14ac:dyDescent="0.25"/>
    <row r="3069" ht="27" customHeight="1" x14ac:dyDescent="0.25"/>
    <row r="3070" ht="27" customHeight="1" x14ac:dyDescent="0.25"/>
    <row r="3071" ht="27" customHeight="1" x14ac:dyDescent="0.25"/>
    <row r="3072" ht="27" customHeight="1" x14ac:dyDescent="0.25"/>
    <row r="3073" ht="27" customHeight="1" x14ac:dyDescent="0.25"/>
    <row r="3074" ht="27" customHeight="1" x14ac:dyDescent="0.25"/>
    <row r="3075" ht="27" customHeight="1" x14ac:dyDescent="0.25"/>
    <row r="3076" ht="27" customHeight="1" x14ac:dyDescent="0.25"/>
    <row r="3077" ht="27" customHeight="1" x14ac:dyDescent="0.25"/>
    <row r="3078" ht="27" customHeight="1" x14ac:dyDescent="0.25"/>
    <row r="3079" ht="27" customHeight="1" x14ac:dyDescent="0.25"/>
    <row r="3080" ht="27" customHeight="1" x14ac:dyDescent="0.25"/>
    <row r="3081" ht="27" customHeight="1" x14ac:dyDescent="0.25"/>
    <row r="3082" ht="27" customHeight="1" x14ac:dyDescent="0.25"/>
    <row r="3083" ht="27" customHeight="1" x14ac:dyDescent="0.25"/>
    <row r="3084" ht="27" customHeight="1" x14ac:dyDescent="0.25"/>
    <row r="3085" ht="27" customHeight="1" x14ac:dyDescent="0.25"/>
    <row r="3086" ht="27" customHeight="1" x14ac:dyDescent="0.25"/>
    <row r="3087" ht="27" customHeight="1" x14ac:dyDescent="0.25"/>
    <row r="3088" ht="27" customHeight="1" x14ac:dyDescent="0.25"/>
    <row r="3089" ht="27" customHeight="1" x14ac:dyDescent="0.25"/>
    <row r="3090" ht="27" customHeight="1" x14ac:dyDescent="0.25"/>
    <row r="3091" ht="27" customHeight="1" x14ac:dyDescent="0.25"/>
    <row r="3092" ht="27" customHeight="1" x14ac:dyDescent="0.25"/>
    <row r="3093" ht="27" customHeight="1" x14ac:dyDescent="0.25"/>
    <row r="3094" ht="27" customHeight="1" x14ac:dyDescent="0.25"/>
    <row r="3095" ht="27" customHeight="1" x14ac:dyDescent="0.25"/>
    <row r="3096" ht="27" customHeight="1" x14ac:dyDescent="0.25"/>
    <row r="3097" ht="27" customHeight="1" x14ac:dyDescent="0.25"/>
    <row r="3098" ht="27" customHeight="1" x14ac:dyDescent="0.25"/>
    <row r="3099" ht="27" customHeight="1" x14ac:dyDescent="0.25"/>
    <row r="3100" ht="27" customHeight="1" x14ac:dyDescent="0.25"/>
    <row r="3101" ht="27" customHeight="1" x14ac:dyDescent="0.25"/>
    <row r="3102" ht="27" customHeight="1" x14ac:dyDescent="0.25"/>
    <row r="3103" ht="27" customHeight="1" x14ac:dyDescent="0.25"/>
    <row r="3104" ht="27" customHeight="1" x14ac:dyDescent="0.25"/>
    <row r="3105" spans="10:19" ht="27" customHeight="1" x14ac:dyDescent="0.25"/>
    <row r="3106" spans="10:19" ht="27" customHeight="1" x14ac:dyDescent="0.25">
      <c r="J3106" s="10"/>
      <c r="M3106" s="10"/>
      <c r="N3106" s="1" t="s">
        <v>46</v>
      </c>
      <c r="O3106" s="1"/>
      <c r="P3106" s="1"/>
      <c r="Q3106" s="1"/>
    </row>
    <row r="3107" spans="10:19" ht="27" customHeight="1" x14ac:dyDescent="0.25">
      <c r="J3107" s="1"/>
      <c r="M3107" s="10"/>
      <c r="N3107" s="1" t="s">
        <v>47</v>
      </c>
      <c r="O3107" s="1"/>
      <c r="P3107" s="1"/>
      <c r="Q3107" s="1"/>
    </row>
    <row r="3108" spans="10:19" ht="27" customHeight="1" x14ac:dyDescent="0.25">
      <c r="J3108" s="1"/>
      <c r="M3108" s="10"/>
      <c r="N3108" s="1" t="s">
        <v>48</v>
      </c>
      <c r="O3108" s="1"/>
      <c r="P3108" s="1"/>
      <c r="Q3108" s="1"/>
    </row>
    <row r="3109" spans="10:19" ht="27" customHeight="1" x14ac:dyDescent="0.25">
      <c r="J3109" s="1"/>
      <c r="M3109" s="10"/>
      <c r="N3109" s="1" t="s">
        <v>49</v>
      </c>
      <c r="O3109" s="1"/>
      <c r="P3109" s="1"/>
      <c r="Q3109" s="1"/>
    </row>
    <row r="3110" spans="10:19" ht="27" customHeight="1" x14ac:dyDescent="0.25">
      <c r="J3110" s="1"/>
      <c r="M3110" s="10"/>
      <c r="N3110" s="1"/>
      <c r="O3110" s="1"/>
      <c r="P3110" s="1"/>
      <c r="Q3110" s="1"/>
    </row>
    <row r="3111" spans="10:19" ht="27" customHeight="1" x14ac:dyDescent="0.25">
      <c r="J3111" s="1"/>
      <c r="M3111" s="10"/>
      <c r="N3111" s="1" t="s">
        <v>50</v>
      </c>
      <c r="O3111" s="1"/>
      <c r="P3111" s="1"/>
      <c r="Q3111" s="1"/>
    </row>
    <row r="3112" spans="10:19" ht="27" customHeight="1" x14ac:dyDescent="0.25">
      <c r="J3112" s="1"/>
      <c r="M3112" s="10"/>
      <c r="N3112" s="1"/>
      <c r="O3112" s="1"/>
      <c r="P3112" s="1"/>
      <c r="Q3112" s="1"/>
    </row>
    <row r="3113" spans="10:19" ht="27" customHeight="1" x14ac:dyDescent="0.25">
      <c r="J3113" s="1" t="s">
        <v>51</v>
      </c>
      <c r="M3113" s="10"/>
    </row>
    <row r="3114" spans="10:19" ht="27" customHeight="1" x14ac:dyDescent="0.25">
      <c r="J3114" s="53" t="s">
        <v>52</v>
      </c>
      <c r="K3114" s="169"/>
      <c r="L3114" s="169"/>
      <c r="M3114" s="169"/>
      <c r="N3114" s="169"/>
      <c r="O3114" s="169"/>
      <c r="P3114" s="169"/>
      <c r="Q3114" s="55"/>
      <c r="R3114" s="56"/>
      <c r="S3114" s="57"/>
    </row>
    <row r="3115" spans="10:19" ht="27" customHeight="1" x14ac:dyDescent="0.25">
      <c r="J3115" s="52" t="s">
        <v>53</v>
      </c>
      <c r="K3115" s="52" t="s">
        <v>54</v>
      </c>
      <c r="L3115" s="52" t="s">
        <v>55</v>
      </c>
      <c r="M3115" s="58" t="s">
        <v>56</v>
      </c>
      <c r="N3115" s="52" t="s">
        <v>57</v>
      </c>
      <c r="O3115" s="52" t="s">
        <v>58</v>
      </c>
      <c r="P3115" s="52" t="s">
        <v>59</v>
      </c>
      <c r="Q3115" s="59"/>
      <c r="R3115" s="56"/>
      <c r="S3115" s="60"/>
    </row>
    <row r="3116" spans="10:19" ht="27" customHeight="1" x14ac:dyDescent="0.25">
      <c r="J3116" s="52">
        <v>7</v>
      </c>
      <c r="K3116" s="52">
        <v>10</v>
      </c>
      <c r="L3116" s="52">
        <v>11</v>
      </c>
      <c r="M3116" s="52">
        <v>12</v>
      </c>
      <c r="N3116" s="52">
        <v>13</v>
      </c>
      <c r="O3116" s="52">
        <v>14</v>
      </c>
      <c r="P3116" s="52">
        <v>15</v>
      </c>
      <c r="Q3116" s="59"/>
      <c r="R3116" s="61"/>
      <c r="S3116" s="62"/>
    </row>
    <row r="3117" spans="10:19" ht="27" customHeight="1" x14ac:dyDescent="0.25">
      <c r="J3117" s="64" t="e">
        <f>#REF!*12</f>
        <v>#REF!</v>
      </c>
      <c r="K3117" s="66"/>
      <c r="L3117" s="66"/>
      <c r="M3117" s="67"/>
      <c r="N3117" s="68" t="e">
        <f>#REF!-#REF!</f>
        <v>#REF!</v>
      </c>
      <c r="O3117" s="68" t="e">
        <f>#REF!</f>
        <v>#REF!</v>
      </c>
      <c r="P3117" s="68" t="e">
        <f>N3117-O3117-M3117-L3117-#REF!+#REF!</f>
        <v>#REF!</v>
      </c>
      <c r="Q3117" s="28"/>
      <c r="R3117" s="69"/>
      <c r="S3117" s="68"/>
    </row>
    <row r="3118" spans="10:19" ht="27" customHeight="1" x14ac:dyDescent="0.25">
      <c r="J3118" s="64" t="e">
        <f>#REF!*12</f>
        <v>#REF!</v>
      </c>
      <c r="K3118" s="66"/>
      <c r="L3118" s="66"/>
      <c r="M3118" s="67"/>
      <c r="N3118" s="68" t="e">
        <f>#REF!</f>
        <v>#REF!</v>
      </c>
      <c r="O3118" s="68" t="e">
        <f>#REF!-#REF!</f>
        <v>#REF!</v>
      </c>
      <c r="P3118" s="68" t="e">
        <f>N3118-O3118-M3118-L3118-#REF!+#REF!</f>
        <v>#REF!</v>
      </c>
      <c r="Q3118" s="28"/>
      <c r="R3118" s="69"/>
      <c r="S3118" s="68"/>
    </row>
    <row r="3119" spans="10:19" ht="27" customHeight="1" x14ac:dyDescent="0.25">
      <c r="J3119" s="64" t="e">
        <f>#REF!*11</f>
        <v>#REF!</v>
      </c>
      <c r="K3119" s="70"/>
      <c r="L3119" s="70"/>
      <c r="M3119" s="67"/>
      <c r="N3119" s="68" t="e">
        <f>#REF!</f>
        <v>#REF!</v>
      </c>
      <c r="O3119" s="68" t="e">
        <f>#REF!</f>
        <v>#REF!</v>
      </c>
      <c r="P3119" s="68" t="e">
        <f>N3119-O3119-M3119-L3119-#REF!+#REF!</f>
        <v>#REF!</v>
      </c>
      <c r="Q3119" s="28"/>
      <c r="R3119" s="69"/>
      <c r="S3119" s="68"/>
    </row>
    <row r="3120" spans="10:19" ht="27" customHeight="1" x14ac:dyDescent="0.25">
      <c r="J3120" s="64" t="e">
        <f>#REF!*12</f>
        <v>#REF!</v>
      </c>
      <c r="K3120" s="66"/>
      <c r="L3120" s="66"/>
      <c r="M3120" s="67"/>
      <c r="N3120" s="68" t="str">
        <f>[1]Мансахаева1!$D$42</f>
        <v/>
      </c>
      <c r="O3120" s="68">
        <f>[1]Мансахаева1!$E$42</f>
        <v>1420.11</v>
      </c>
      <c r="P3120" s="68" t="e">
        <f>N3120-O3120-M3120-L3120-#REF!+#REF!</f>
        <v>#VALUE!</v>
      </c>
      <c r="Q3120" s="28"/>
      <c r="R3120" s="69"/>
      <c r="S3120" s="68"/>
    </row>
    <row r="3121" spans="10:19" ht="27" customHeight="1" x14ac:dyDescent="0.25">
      <c r="J3121" s="64" t="e">
        <f>#REF!*12</f>
        <v>#REF!</v>
      </c>
      <c r="K3121" s="66"/>
      <c r="L3121" s="66"/>
      <c r="M3121" s="67"/>
      <c r="N3121" s="68">
        <f>[1]Транзит!$D$40</f>
        <v>313867.92</v>
      </c>
      <c r="O3121" s="68">
        <f>[1]Транзит!$E$40</f>
        <v>313867.92</v>
      </c>
      <c r="P3121" s="68" t="e">
        <f>N3121-O3121-M3121-L3121-#REF!+#REF!</f>
        <v>#REF!</v>
      </c>
      <c r="Q3121" s="28"/>
      <c r="R3121" s="69"/>
      <c r="S3121" s="68"/>
    </row>
    <row r="3122" spans="10:19" ht="27" customHeight="1" x14ac:dyDescent="0.25">
      <c r="J3122" s="64" t="e">
        <f>#REF!*12</f>
        <v>#REF!</v>
      </c>
      <c r="K3122" s="66"/>
      <c r="L3122" s="66"/>
      <c r="M3122" s="67"/>
      <c r="N3122" s="68">
        <f>[1]Эмчит1!$D$40</f>
        <v>238008.36</v>
      </c>
      <c r="O3122" s="68">
        <f>[1]Эмчит1!$E$40</f>
        <v>285758</v>
      </c>
      <c r="P3122" s="68" t="e">
        <f>N3122-O3122-M3122-L3122-#REF!+#REF!</f>
        <v>#REF!</v>
      </c>
      <c r="Q3122" s="28"/>
      <c r="R3122" s="69"/>
      <c r="S3122" s="68"/>
    </row>
    <row r="3123" spans="10:19" ht="27" customHeight="1" x14ac:dyDescent="0.25">
      <c r="J3123" s="64" t="e">
        <f>#REF!*12</f>
        <v>#REF!</v>
      </c>
      <c r="K3123" s="66"/>
      <c r="L3123" s="66"/>
      <c r="M3123" s="67"/>
      <c r="N3123" s="68">
        <f>'[1]Аптека ВМВ'!$D$37</f>
        <v>177645.24</v>
      </c>
      <c r="O3123" s="68">
        <f>'[1]Аптека ВМВ'!$E$37</f>
        <v>177645.24</v>
      </c>
      <c r="P3123" s="68" t="e">
        <f>N3123-O3123-M3123-L3123-#REF!+#REF!</f>
        <v>#REF!</v>
      </c>
      <c r="Q3123" s="28"/>
      <c r="R3123" s="69"/>
      <c r="S3123" s="68"/>
    </row>
    <row r="3124" spans="10:19" ht="27" customHeight="1" x14ac:dyDescent="0.25">
      <c r="J3124" s="64" t="e">
        <f>#REF!*12</f>
        <v>#REF!</v>
      </c>
      <c r="K3124" s="66"/>
      <c r="L3124" s="66"/>
      <c r="M3124" s="67"/>
      <c r="N3124" s="68" t="e">
        <f>#REF!</f>
        <v>#REF!</v>
      </c>
      <c r="O3124" s="68" t="e">
        <f>#REF!</f>
        <v>#REF!</v>
      </c>
      <c r="P3124" s="68" t="e">
        <f>N3124-O3124-M3124-L3124-#REF!+#REF!</f>
        <v>#REF!</v>
      </c>
      <c r="Q3124" s="28"/>
      <c r="R3124" s="69"/>
      <c r="S3124" s="68"/>
    </row>
    <row r="3125" spans="10:19" ht="27" customHeight="1" x14ac:dyDescent="0.25">
      <c r="J3125" s="64" t="e">
        <f>#REF!*12</f>
        <v>#REF!</v>
      </c>
      <c r="K3125" s="66"/>
      <c r="L3125" s="66"/>
      <c r="M3125" s="71">
        <v>79400</v>
      </c>
      <c r="N3125" s="68">
        <f>[1]ЦЗН!$D$41</f>
        <v>203112.36</v>
      </c>
      <c r="O3125" s="68">
        <f>[1]ЦЗН!$E$41-[1]ЦЗН!$E$34</f>
        <v>123712.03</v>
      </c>
      <c r="P3125" s="68" t="e">
        <f>N3125-O3125-M3125-L3125-#REF!+#REF!</f>
        <v>#REF!</v>
      </c>
      <c r="Q3125" s="28"/>
      <c r="R3125" s="69"/>
      <c r="S3125" s="68"/>
    </row>
    <row r="3126" spans="10:19" ht="27" customHeight="1" x14ac:dyDescent="0.25">
      <c r="J3126" s="64" t="e">
        <f>#REF!*12</f>
        <v>#REF!</v>
      </c>
      <c r="K3126" s="170"/>
      <c r="L3126" s="72"/>
      <c r="M3126" s="171"/>
      <c r="N3126" s="172" t="e">
        <f>#REF!</f>
        <v>#REF!</v>
      </c>
      <c r="O3126" s="172">
        <v>1528849.86</v>
      </c>
      <c r="P3126" s="172" t="e">
        <f>N3126-O3126-M3126-L3127-#REF!+#REF!</f>
        <v>#REF!</v>
      </c>
      <c r="Q3126" s="28"/>
      <c r="R3126" s="69"/>
      <c r="S3126" s="68"/>
    </row>
    <row r="3127" spans="10:19" ht="27" customHeight="1" x14ac:dyDescent="0.25">
      <c r="J3127" s="64" t="e">
        <f>#REF!*12</f>
        <v>#REF!</v>
      </c>
      <c r="K3127" s="170"/>
      <c r="L3127" s="74"/>
      <c r="M3127" s="171"/>
      <c r="N3127" s="172"/>
      <c r="O3127" s="172"/>
      <c r="P3127" s="172"/>
      <c r="Q3127" s="75"/>
      <c r="R3127" s="69"/>
      <c r="S3127" s="68"/>
    </row>
    <row r="3128" spans="10:19" ht="27" customHeight="1" x14ac:dyDescent="0.25">
      <c r="J3128" s="64" t="e">
        <f>#REF!*12</f>
        <v>#REF!</v>
      </c>
      <c r="K3128" s="66"/>
      <c r="L3128" s="66"/>
      <c r="M3128" s="76"/>
      <c r="N3128" s="68" t="e">
        <f>#REF!</f>
        <v>#REF!</v>
      </c>
      <c r="O3128" s="68" t="e">
        <f>#REF!-#REF!</f>
        <v>#REF!</v>
      </c>
      <c r="P3128" s="68" t="e">
        <f>N3128-O3128-M3128-K3128-#REF!+#REF!</f>
        <v>#REF!</v>
      </c>
      <c r="Q3128" s="28"/>
      <c r="R3128" s="69"/>
      <c r="S3128" s="68"/>
    </row>
    <row r="3129" spans="10:19" ht="27" customHeight="1" x14ac:dyDescent="0.25">
      <c r="J3129" s="64" t="e">
        <f>#REF!*12</f>
        <v>#REF!</v>
      </c>
      <c r="K3129" s="66"/>
      <c r="L3129" s="66"/>
      <c r="M3129" s="67"/>
      <c r="N3129" s="68" t="e">
        <f>#REF!</f>
        <v>#REF!</v>
      </c>
      <c r="O3129" s="68" t="e">
        <f>#REF!</f>
        <v>#REF!</v>
      </c>
      <c r="P3129" s="68" t="e">
        <f>N3129-O3129-M3129-L3129-#REF!+#REF!</f>
        <v>#REF!</v>
      </c>
      <c r="Q3129" s="28"/>
      <c r="R3129" s="69"/>
      <c r="S3129" s="68"/>
    </row>
    <row r="3130" spans="10:19" ht="27" customHeight="1" x14ac:dyDescent="0.25">
      <c r="J3130" s="64" t="e">
        <f>#REF!*12</f>
        <v>#REF!</v>
      </c>
      <c r="K3130" s="70"/>
      <c r="L3130" s="70"/>
      <c r="M3130" s="71">
        <v>78200</v>
      </c>
      <c r="N3130" s="68" t="e">
        <f>#REF!</f>
        <v>#REF!</v>
      </c>
      <c r="O3130" s="68" t="e">
        <f>#REF!-#REF!</f>
        <v>#REF!</v>
      </c>
      <c r="P3130" s="68" t="e">
        <f>N3130-O3130-M3130-L3130-#REF!+#REF!</f>
        <v>#REF!</v>
      </c>
      <c r="Q3130" s="28"/>
      <c r="R3130" s="69"/>
      <c r="S3130" s="68"/>
    </row>
    <row r="3131" spans="10:19" ht="27" customHeight="1" x14ac:dyDescent="0.25">
      <c r="J3131" s="64" t="e">
        <f>#REF!*12</f>
        <v>#REF!</v>
      </c>
      <c r="K3131" s="66"/>
      <c r="L3131" s="66"/>
      <c r="M3131" s="67"/>
      <c r="N3131" s="68" t="str">
        <f>[1]Книги1!$D$43</f>
        <v/>
      </c>
      <c r="O3131" s="68">
        <f>[1]Книги1!$E$43-[1]Книги1!$E$23</f>
        <v>13325.66</v>
      </c>
      <c r="P3131" s="68" t="e">
        <f>N3131-O3131-M3131-L3131-#REF!+#REF!-[1]Книги1!$E$23</f>
        <v>#VALUE!</v>
      </c>
      <c r="Q3131" s="28"/>
      <c r="R3131" s="69"/>
      <c r="S3131" s="68"/>
    </row>
    <row r="3132" spans="10:19" ht="27" customHeight="1" x14ac:dyDescent="0.25">
      <c r="J3132" s="64" t="e">
        <f>#REF!*12</f>
        <v>#REF!</v>
      </c>
      <c r="K3132" s="66"/>
      <c r="L3132" s="66"/>
      <c r="M3132" s="67"/>
      <c r="N3132" s="68">
        <f>[1]ЦентрСПИД1!$D$46</f>
        <v>235031.28</v>
      </c>
      <c r="O3132" s="68">
        <f>[1]ЦентрСПИД1!$E$46</f>
        <v>235031.28</v>
      </c>
      <c r="P3132" s="68" t="e">
        <f>N3132-O3132-M3132-L3132-#REF!+#REF!</f>
        <v>#REF!</v>
      </c>
      <c r="Q3132" s="28"/>
      <c r="R3132" s="69"/>
      <c r="S3132" s="68"/>
    </row>
    <row r="3133" spans="10:19" ht="27" customHeight="1" x14ac:dyDescent="0.25">
      <c r="J3133" s="64" t="e">
        <f>#REF!*12</f>
        <v>#REF!</v>
      </c>
      <c r="K3133" s="66"/>
      <c r="L3133" s="66"/>
      <c r="M3133" s="67"/>
      <c r="N3133" s="68" t="e">
        <f>#REF!</f>
        <v>#REF!</v>
      </c>
      <c r="O3133" s="68" t="e">
        <f>#REF!</f>
        <v>#REF!</v>
      </c>
      <c r="P3133" s="68" t="e">
        <f>N3133-O3133-M3133-L3133-#REF!+#REF!</f>
        <v>#REF!</v>
      </c>
      <c r="Q3133" s="28"/>
      <c r="R3133" s="69"/>
      <c r="S3133" s="68"/>
    </row>
    <row r="3134" spans="10:19" ht="27" customHeight="1" x14ac:dyDescent="0.25">
      <c r="J3134" s="64" t="e">
        <f>#REF!*12</f>
        <v>#REF!</v>
      </c>
      <c r="K3134" s="66"/>
      <c r="L3134" s="66"/>
      <c r="M3134" s="67"/>
      <c r="N3134" s="68">
        <f>'[1]НМЦ МВД'!$D$44</f>
        <v>135418.79999999996</v>
      </c>
      <c r="O3134" s="68">
        <f>'[1]НМЦ МВД'!$E$44</f>
        <v>135417.99999999997</v>
      </c>
      <c r="P3134" s="68" t="e">
        <f>N3134-O3134-M3134-L3134-#REF!+#REF!</f>
        <v>#REF!</v>
      </c>
      <c r="Q3134" s="28"/>
      <c r="R3134" s="69"/>
      <c r="S3134" s="68"/>
    </row>
    <row r="3135" spans="10:19" ht="27" customHeight="1" x14ac:dyDescent="0.25">
      <c r="J3135" s="64" t="e">
        <f>#REF!*12</f>
        <v>#REF!</v>
      </c>
      <c r="K3135" s="66"/>
      <c r="L3135" s="66"/>
      <c r="M3135" s="67"/>
      <c r="N3135" s="68" t="e">
        <f>#REF!</f>
        <v>#REF!</v>
      </c>
      <c r="O3135" s="68" t="e">
        <f>#REF!</f>
        <v>#REF!</v>
      </c>
      <c r="P3135" s="68" t="e">
        <f>N3135-O3135-M3135-L3135-#REF!+#REF!</f>
        <v>#REF!</v>
      </c>
      <c r="Q3135" s="28"/>
      <c r="R3135" s="69"/>
      <c r="S3135" s="68"/>
    </row>
    <row r="3136" spans="10:19" ht="27" customHeight="1" x14ac:dyDescent="0.25">
      <c r="J3136" s="64" t="e">
        <f>#REF!*12</f>
        <v>#REF!</v>
      </c>
      <c r="K3136" s="66"/>
      <c r="L3136" s="66"/>
      <c r="M3136" s="67"/>
      <c r="N3136" s="68">
        <f>[1]ФГСС1!$D$41</f>
        <v>156984.24000000002</v>
      </c>
      <c r="O3136" s="68">
        <f>[1]ФГСС1!$E$41</f>
        <v>157955.38</v>
      </c>
      <c r="P3136" s="68" t="e">
        <f>N3136-O3136-M3136-L3136-#REF!+#REF!</f>
        <v>#REF!</v>
      </c>
      <c r="Q3136" s="28"/>
      <c r="R3136" s="69"/>
      <c r="S3136" s="68"/>
    </row>
    <row r="3137" spans="10:19" ht="27" customHeight="1" x14ac:dyDescent="0.25">
      <c r="J3137" s="64" t="e">
        <f>#REF!*12</f>
        <v>#REF!</v>
      </c>
      <c r="K3137" s="66"/>
      <c r="L3137" s="66"/>
      <c r="M3137" s="67"/>
      <c r="N3137" s="68">
        <f>[1]ФОМС1!$D$43</f>
        <v>98841.96</v>
      </c>
      <c r="O3137" s="68">
        <f>[1]ФОМС1!$E$43</f>
        <v>96824.609999999986</v>
      </c>
      <c r="P3137" s="68" t="e">
        <f>N3137-O3137-M3137-L3137-#REF!+#REF!</f>
        <v>#REF!</v>
      </c>
      <c r="Q3137" s="28"/>
      <c r="R3137" s="69"/>
      <c r="S3137" s="68"/>
    </row>
    <row r="3138" spans="10:19" ht="27" customHeight="1" x14ac:dyDescent="0.25">
      <c r="J3138" s="67" t="e">
        <f>#REF!*12</f>
        <v>#REF!</v>
      </c>
      <c r="K3138" s="11"/>
      <c r="L3138" s="11"/>
      <c r="M3138" s="11"/>
      <c r="N3138" s="172" t="e">
        <f>#REF!</f>
        <v>#REF!</v>
      </c>
      <c r="O3138" s="172" t="e">
        <f>#REF!</f>
        <v>#REF!</v>
      </c>
      <c r="P3138" s="172" t="e">
        <f>N3138-O3138-M3139-L3139-#REF!+#REF!</f>
        <v>#REF!</v>
      </c>
      <c r="Q3138" s="28"/>
      <c r="R3138" s="69"/>
      <c r="S3138" s="77"/>
    </row>
    <row r="3139" spans="10:19" ht="27" customHeight="1" x14ac:dyDescent="0.25">
      <c r="J3139" s="64" t="e">
        <f>#REF!*12</f>
        <v>#REF!</v>
      </c>
      <c r="K3139" s="68"/>
      <c r="L3139" s="68"/>
      <c r="M3139" s="64"/>
      <c r="N3139" s="172"/>
      <c r="O3139" s="172"/>
      <c r="P3139" s="172"/>
      <c r="Q3139" s="28"/>
      <c r="R3139" s="69"/>
      <c r="S3139" s="77"/>
    </row>
    <row r="3140" spans="10:19" ht="27" customHeight="1" x14ac:dyDescent="0.25">
      <c r="J3140" s="64" t="e">
        <f>#REF!*4+#REF!/31*16</f>
        <v>#REF!</v>
      </c>
      <c r="K3140" s="66"/>
      <c r="L3140" s="66"/>
      <c r="M3140" s="67"/>
      <c r="N3140" s="68" t="e">
        <f>#REF!*4+#REF!/31*16</f>
        <v>#REF!</v>
      </c>
      <c r="O3140" s="68">
        <f>'[1]ГУ Якутия Спутник'!$E$44</f>
        <v>12298.86</v>
      </c>
      <c r="P3140" s="68" t="e">
        <f>N3140-O3140-M3140-L3140-#REF!+#REF!</f>
        <v>#REF!</v>
      </c>
      <c r="Q3140" s="28"/>
      <c r="R3140" s="69"/>
      <c r="S3140" s="77"/>
    </row>
    <row r="3141" spans="10:19" ht="27" customHeight="1" x14ac:dyDescent="0.25">
      <c r="J3141" s="64" t="e">
        <f>#REF!*12</f>
        <v>#REF!</v>
      </c>
      <c r="K3141" s="66"/>
      <c r="L3141" s="66"/>
      <c r="M3141" s="67"/>
      <c r="N3141" s="68" t="e">
        <f>#REF!</f>
        <v>#REF!</v>
      </c>
      <c r="O3141" s="68" t="e">
        <f>#REF!</f>
        <v>#REF!</v>
      </c>
      <c r="P3141" s="68" t="e">
        <f>N3141-O3141-M3141-L3141-#REF!+#REF!</f>
        <v>#REF!</v>
      </c>
      <c r="Q3141" s="28"/>
      <c r="R3141" s="69"/>
      <c r="S3141" s="77"/>
    </row>
    <row r="3142" spans="10:19" ht="27" customHeight="1" x14ac:dyDescent="0.25">
      <c r="J3142" s="64" t="e">
        <f>#REF!*12</f>
        <v>#REF!</v>
      </c>
      <c r="K3142" s="66"/>
      <c r="L3142" s="66"/>
      <c r="M3142" s="67"/>
      <c r="N3142" s="68">
        <f>[1]Рябинушка!$D$39</f>
        <v>126706.92000000003</v>
      </c>
      <c r="O3142" s="68">
        <f>[1]Рябинушка!$E$39</f>
        <v>132655.96</v>
      </c>
      <c r="P3142" s="68" t="e">
        <f>N3142-O3142-M3142-L3142-#REF!+#REF!</f>
        <v>#REF!</v>
      </c>
      <c r="Q3142" s="28"/>
      <c r="R3142" s="69"/>
      <c r="S3142" s="77"/>
    </row>
    <row r="3143" spans="10:19" ht="27" customHeight="1" x14ac:dyDescent="0.25">
      <c r="J3143" s="64"/>
      <c r="K3143" s="72"/>
      <c r="L3143" s="72"/>
      <c r="M3143" s="78"/>
      <c r="N3143" s="172" t="e">
        <f>#REF!</f>
        <v>#REF!</v>
      </c>
      <c r="O3143" s="172" t="e">
        <f>#REF!-#REF!-#REF!-#REF!</f>
        <v>#REF!</v>
      </c>
      <c r="P3143" s="172" t="e">
        <f>N3143-O3143-M3153-L3153-#REF!+#REF!</f>
        <v>#REF!</v>
      </c>
      <c r="Q3143" s="28"/>
      <c r="R3143" s="69"/>
      <c r="S3143" s="172"/>
    </row>
    <row r="3144" spans="10:19" ht="27" customHeight="1" x14ac:dyDescent="0.25">
      <c r="J3144" s="64"/>
      <c r="K3144" s="79"/>
      <c r="L3144" s="79"/>
      <c r="M3144" s="80"/>
      <c r="N3144" s="172"/>
      <c r="O3144" s="172"/>
      <c r="P3144" s="172"/>
      <c r="Q3144" s="75"/>
      <c r="R3144" s="69"/>
      <c r="S3144" s="172"/>
    </row>
    <row r="3145" spans="10:19" ht="27" customHeight="1" x14ac:dyDescent="0.25">
      <c r="J3145" s="64"/>
      <c r="K3145" s="79"/>
      <c r="L3145" s="79"/>
      <c r="M3145" s="80"/>
      <c r="N3145" s="172"/>
      <c r="O3145" s="172"/>
      <c r="P3145" s="172"/>
      <c r="Q3145" s="75"/>
      <c r="R3145" s="69"/>
      <c r="S3145" s="172"/>
    </row>
    <row r="3146" spans="10:19" ht="27" customHeight="1" x14ac:dyDescent="0.25">
      <c r="J3146" s="64"/>
      <c r="K3146" s="79"/>
      <c r="L3146" s="79"/>
      <c r="M3146" s="80"/>
      <c r="N3146" s="172"/>
      <c r="O3146" s="172"/>
      <c r="P3146" s="172"/>
      <c r="Q3146" s="75"/>
      <c r="R3146" s="69"/>
      <c r="S3146" s="172"/>
    </row>
    <row r="3147" spans="10:19" ht="27" customHeight="1" x14ac:dyDescent="0.25">
      <c r="J3147" s="64"/>
      <c r="K3147" s="79"/>
      <c r="L3147" s="79"/>
      <c r="M3147" s="80"/>
      <c r="N3147" s="172"/>
      <c r="O3147" s="172"/>
      <c r="P3147" s="172"/>
      <c r="Q3147" s="75"/>
      <c r="R3147" s="69"/>
      <c r="S3147" s="172"/>
    </row>
    <row r="3148" spans="10:19" ht="27" customHeight="1" x14ac:dyDescent="0.25">
      <c r="J3148" s="64"/>
      <c r="K3148" s="79"/>
      <c r="L3148" s="79"/>
      <c r="M3148" s="80"/>
      <c r="N3148" s="172"/>
      <c r="O3148" s="172"/>
      <c r="P3148" s="172"/>
      <c r="Q3148" s="75"/>
      <c r="R3148" s="69"/>
      <c r="S3148" s="172"/>
    </row>
    <row r="3149" spans="10:19" ht="27" customHeight="1" x14ac:dyDescent="0.25">
      <c r="J3149" s="64"/>
      <c r="K3149" s="79"/>
      <c r="L3149" s="79"/>
      <c r="M3149" s="80"/>
      <c r="N3149" s="172"/>
      <c r="O3149" s="172"/>
      <c r="P3149" s="172"/>
      <c r="Q3149" s="75"/>
      <c r="R3149" s="69"/>
      <c r="S3149" s="172"/>
    </row>
    <row r="3150" spans="10:19" ht="27" customHeight="1" x14ac:dyDescent="0.25">
      <c r="J3150" s="64"/>
      <c r="K3150" s="79"/>
      <c r="L3150" s="79"/>
      <c r="M3150" s="80"/>
      <c r="N3150" s="172"/>
      <c r="O3150" s="172"/>
      <c r="P3150" s="172"/>
      <c r="Q3150" s="75"/>
      <c r="R3150" s="69"/>
      <c r="S3150" s="172"/>
    </row>
    <row r="3151" spans="10:19" ht="27" customHeight="1" x14ac:dyDescent="0.25">
      <c r="J3151" s="64"/>
      <c r="K3151" s="79"/>
      <c r="L3151" s="79"/>
      <c r="M3151" s="80"/>
      <c r="N3151" s="172"/>
      <c r="O3151" s="172"/>
      <c r="P3151" s="172"/>
      <c r="Q3151" s="75"/>
      <c r="R3151" s="69"/>
      <c r="S3151" s="172"/>
    </row>
    <row r="3152" spans="10:19" ht="27" customHeight="1" x14ac:dyDescent="0.25">
      <c r="J3152" s="64"/>
      <c r="K3152" s="79"/>
      <c r="L3152" s="79"/>
      <c r="M3152" s="80"/>
      <c r="N3152" s="172"/>
      <c r="O3152" s="172"/>
      <c r="P3152" s="172"/>
      <c r="Q3152" s="75"/>
      <c r="R3152" s="69"/>
      <c r="S3152" s="172"/>
    </row>
    <row r="3153" spans="10:19" ht="27" customHeight="1" x14ac:dyDescent="0.25">
      <c r="J3153" s="64"/>
      <c r="K3153" s="81"/>
      <c r="L3153" s="81"/>
      <c r="M3153" s="82"/>
      <c r="N3153" s="172"/>
      <c r="O3153" s="172"/>
      <c r="P3153" s="172"/>
      <c r="Q3153" s="75"/>
      <c r="R3153" s="69"/>
      <c r="S3153" s="172"/>
    </row>
    <row r="3154" spans="10:19" ht="27" customHeight="1" x14ac:dyDescent="0.25">
      <c r="J3154" s="64">
        <f>348814.07*6+336194.06*6</f>
        <v>4110048.78</v>
      </c>
      <c r="K3154" s="81"/>
      <c r="L3154" s="81"/>
      <c r="M3154" s="82"/>
      <c r="N3154" s="172"/>
      <c r="O3154" s="172"/>
      <c r="P3154" s="172"/>
      <c r="Q3154" s="75"/>
      <c r="R3154" s="69"/>
      <c r="S3154" s="81"/>
    </row>
    <row r="3155" spans="10:19" ht="27" customHeight="1" x14ac:dyDescent="0.25">
      <c r="J3155" s="64" t="e">
        <f>#REF!*12</f>
        <v>#REF!</v>
      </c>
      <c r="K3155" s="84"/>
      <c r="L3155" s="84"/>
      <c r="M3155" s="85">
        <v>100574</v>
      </c>
      <c r="N3155" s="68">
        <f>[1]Мирный_Тур!$D$35</f>
        <v>201147.23999999996</v>
      </c>
      <c r="O3155" s="68">
        <f>[1]Мирный_Тур!$E$35-[1]Мирный_Тур!$E$30</f>
        <v>0</v>
      </c>
      <c r="P3155" s="68" t="e">
        <f>N3155-O3155-M3155-L3155-#REF!+#REF!</f>
        <v>#REF!</v>
      </c>
      <c r="Q3155" s="28"/>
      <c r="R3155" s="86"/>
      <c r="S3155" s="68"/>
    </row>
    <row r="3156" spans="10:19" ht="27" customHeight="1" x14ac:dyDescent="0.25">
      <c r="J3156" s="64" t="e">
        <f>#REF!*12</f>
        <v>#REF!</v>
      </c>
      <c r="K3156" s="84"/>
      <c r="L3156" s="84"/>
      <c r="M3156" s="83"/>
      <c r="N3156" s="68">
        <f>'[1]Алроса_торг Ленина'!$D$44</f>
        <v>200912.03999999992</v>
      </c>
      <c r="O3156" s="68">
        <f>'[1]Алроса_торг Ленина'!$E$44</f>
        <v>0</v>
      </c>
      <c r="P3156" s="68" t="e">
        <f>N3156-O3156-M3156-L3156-#REF!+#REF!</f>
        <v>#REF!</v>
      </c>
      <c r="Q3156" s="28"/>
      <c r="R3156" s="86"/>
      <c r="S3156" s="68"/>
    </row>
    <row r="3157" spans="10:19" ht="27" customHeight="1" x14ac:dyDescent="0.25">
      <c r="J3157" s="64" t="e">
        <f>#REF!*2+#REF!/31*15</f>
        <v>#REF!</v>
      </c>
      <c r="K3157" s="84"/>
      <c r="L3157" s="84"/>
      <c r="M3157" s="83"/>
      <c r="N3157" s="68">
        <v>26549.58</v>
      </c>
      <c r="O3157" s="68">
        <f>[1]Алроса_торг1!$E$44-[1]Алроса_торг1!$E$19</f>
        <v>26549.580000000005</v>
      </c>
      <c r="P3157" s="68" t="e">
        <f>N3157-O3157-M3157-L3157-#REF!+#REF!</f>
        <v>#REF!</v>
      </c>
      <c r="Q3157" s="28"/>
      <c r="R3157" s="86"/>
      <c r="S3157" s="68"/>
    </row>
    <row r="3158" spans="10:19" ht="27" customHeight="1" x14ac:dyDescent="0.25">
      <c r="J3158" s="64" t="e">
        <f>#REF!*12</f>
        <v>#REF!</v>
      </c>
      <c r="K3158" s="66"/>
      <c r="L3158" s="66"/>
      <c r="M3158" s="67"/>
      <c r="N3158" s="172" t="e">
        <f>#REF!</f>
        <v>#REF!</v>
      </c>
      <c r="O3158" s="172" t="e">
        <f>#REF!</f>
        <v>#REF!</v>
      </c>
      <c r="P3158" s="172" t="e">
        <f>N3158-O3158-M3159-L3159-#REF!+#REF!</f>
        <v>#REF!</v>
      </c>
      <c r="Q3158" s="28"/>
      <c r="R3158" s="69"/>
      <c r="S3158" s="68"/>
    </row>
    <row r="3159" spans="10:19" ht="27" customHeight="1" x14ac:dyDescent="0.25">
      <c r="J3159" s="64" t="e">
        <f>#REF!*12</f>
        <v>#REF!</v>
      </c>
      <c r="K3159" s="66"/>
      <c r="L3159" s="66"/>
      <c r="M3159" s="67"/>
      <c r="N3159" s="172"/>
      <c r="O3159" s="172"/>
      <c r="P3159" s="172"/>
      <c r="Q3159" s="28"/>
      <c r="R3159" s="69"/>
      <c r="S3159" s="68"/>
    </row>
    <row r="3160" spans="10:19" ht="27" customHeight="1" x14ac:dyDescent="0.25">
      <c r="J3160" s="64" t="e">
        <f>#REF!*12</f>
        <v>#REF!</v>
      </c>
      <c r="K3160" s="70"/>
      <c r="L3160" s="70"/>
      <c r="M3160" s="67"/>
      <c r="N3160" s="68" t="e">
        <f>#REF!</f>
        <v>#REF!</v>
      </c>
      <c r="O3160" s="68" t="e">
        <f>#REF!</f>
        <v>#REF!</v>
      </c>
      <c r="P3160" s="68" t="e">
        <f>N3160-O3160-M3160-L3160-#REF!+#REF!</f>
        <v>#REF!</v>
      </c>
      <c r="Q3160" s="28"/>
      <c r="R3160" s="69"/>
      <c r="S3160" s="68"/>
    </row>
    <row r="3161" spans="10:19" ht="27" customHeight="1" x14ac:dyDescent="0.25">
      <c r="J3161" s="64" t="e">
        <f>#REF!*12</f>
        <v>#REF!</v>
      </c>
      <c r="K3161" s="66"/>
      <c r="L3161" s="66"/>
      <c r="M3161" s="67"/>
      <c r="N3161" s="68" t="e">
        <f>#REF!</f>
        <v>#REF!</v>
      </c>
      <c r="O3161" s="68" t="e">
        <f>#REF!</f>
        <v>#REF!</v>
      </c>
      <c r="P3161" s="68" t="e">
        <f>N3161-O3161-M3161-L3161-#REF!+#REF!</f>
        <v>#REF!</v>
      </c>
      <c r="Q3161" s="28"/>
      <c r="R3161" s="69"/>
      <c r="S3161" s="68"/>
    </row>
    <row r="3162" spans="10:19" ht="27" customHeight="1" x14ac:dyDescent="0.25">
      <c r="J3162" s="64" t="e">
        <f>#REF!*12</f>
        <v>#REF!</v>
      </c>
      <c r="K3162" s="66"/>
      <c r="L3162" s="66"/>
      <c r="M3162" s="67"/>
      <c r="N3162" s="68" t="e">
        <f>#REF!</f>
        <v>#REF!</v>
      </c>
      <c r="O3162" s="68" t="e">
        <f>#REF!</f>
        <v>#REF!</v>
      </c>
      <c r="P3162" s="68" t="e">
        <f>N3162-O3162-M3162-L3162-#REF!+#REF!</f>
        <v>#REF!</v>
      </c>
      <c r="Q3162" s="28"/>
      <c r="R3162" s="69"/>
      <c r="S3162" s="68"/>
    </row>
    <row r="3163" spans="10:19" ht="27" customHeight="1" x14ac:dyDescent="0.25">
      <c r="J3163" s="64" t="e">
        <f>#REF!*12</f>
        <v>#REF!</v>
      </c>
      <c r="K3163" s="66"/>
      <c r="L3163" s="66"/>
      <c r="M3163" s="67"/>
      <c r="N3163" s="172" t="e">
        <f>#REF!</f>
        <v>#REF!</v>
      </c>
      <c r="O3163" s="172" t="e">
        <f>#REF!</f>
        <v>#REF!</v>
      </c>
      <c r="P3163" s="172" t="e">
        <f>N3163-O3163-M3164-L3164-#REF!+#REF!</f>
        <v>#REF!</v>
      </c>
      <c r="Q3163" s="28"/>
      <c r="R3163" s="69"/>
      <c r="S3163" s="68"/>
    </row>
    <row r="3164" spans="10:19" ht="27" customHeight="1" x14ac:dyDescent="0.25">
      <c r="J3164" s="64" t="e">
        <f>#REF!*4</f>
        <v>#REF!</v>
      </c>
      <c r="K3164" s="66"/>
      <c r="L3164" s="66"/>
      <c r="M3164" s="67"/>
      <c r="N3164" s="172"/>
      <c r="O3164" s="172"/>
      <c r="P3164" s="172"/>
      <c r="Q3164" s="28"/>
      <c r="R3164" s="69"/>
      <c r="S3164" s="68"/>
    </row>
    <row r="3165" spans="10:19" ht="27" customHeight="1" x14ac:dyDescent="0.25">
      <c r="J3165" s="64" t="e">
        <f>#REF!*12</f>
        <v>#REF!</v>
      </c>
      <c r="K3165" s="66"/>
      <c r="L3165" s="66"/>
      <c r="M3165" s="67"/>
      <c r="N3165" s="68">
        <f>[1]гостАЛРОСА!$D$43</f>
        <v>391983</v>
      </c>
      <c r="O3165" s="68">
        <f>[1]гостАЛРОСА!$E$43</f>
        <v>680353</v>
      </c>
      <c r="P3165" s="68" t="e">
        <f>N3165-O3165-M3165-L3165-#REF!+#REF!</f>
        <v>#REF!</v>
      </c>
      <c r="Q3165" s="28"/>
      <c r="R3165" s="69"/>
      <c r="S3165" s="68"/>
    </row>
    <row r="3166" spans="10:19" ht="27" customHeight="1" x14ac:dyDescent="0.25">
      <c r="J3166" s="64" t="e">
        <f>#REF!*12</f>
        <v>#REF!</v>
      </c>
      <c r="K3166" s="68"/>
      <c r="L3166" s="68"/>
      <c r="M3166" s="67"/>
      <c r="N3166" s="68">
        <f>[1]Ермак1!$D$37</f>
        <v>514494.96000000014</v>
      </c>
      <c r="O3166" s="68">
        <f>[1]Ермак1!$E$37-[1]Ермак1!$E$31</f>
        <v>0</v>
      </c>
      <c r="P3166" s="68" t="e">
        <f>N3166-O3166-M3166-L3166-#REF!+#REF!</f>
        <v>#REF!</v>
      </c>
      <c r="Q3166" s="28"/>
      <c r="R3166" s="69"/>
      <c r="S3166" s="68"/>
    </row>
    <row r="3167" spans="10:19" ht="27" customHeight="1" x14ac:dyDescent="0.25">
      <c r="J3167" s="64" t="e">
        <f>#REF!*12</f>
        <v>#REF!</v>
      </c>
      <c r="K3167" s="68"/>
      <c r="L3167" s="68"/>
      <c r="M3167" s="67"/>
      <c r="N3167" s="68">
        <f>[1]гостАЛРОСА!$D$43</f>
        <v>391983</v>
      </c>
      <c r="O3167" s="68">
        <f>[1]гостАЛРОСА!$E$43</f>
        <v>680353</v>
      </c>
      <c r="P3167" s="68" t="e">
        <f>N3167-O3167-M3167-L3167-#REF!+#REF!</f>
        <v>#REF!</v>
      </c>
      <c r="Q3167" s="28"/>
      <c r="R3167" s="69"/>
      <c r="S3167" s="68"/>
    </row>
    <row r="3168" spans="10:19" ht="27" customHeight="1" x14ac:dyDescent="0.25">
      <c r="J3168" s="64"/>
      <c r="K3168" s="77"/>
      <c r="L3168" s="77"/>
      <c r="M3168" s="78"/>
      <c r="N3168" s="77"/>
      <c r="O3168" s="77"/>
      <c r="P3168" s="77"/>
      <c r="Q3168" s="28"/>
      <c r="R3168" s="69"/>
      <c r="S3168" s="77"/>
    </row>
    <row r="3169" spans="10:19" ht="27" customHeight="1" x14ac:dyDescent="0.25">
      <c r="J3169" s="64"/>
      <c r="K3169" s="172"/>
      <c r="L3169" s="77"/>
      <c r="M3169" s="171"/>
      <c r="N3169" s="172">
        <f>'[1]ПЭТС АК'!$D$43</f>
        <v>1460643.1199999999</v>
      </c>
      <c r="O3169" s="172">
        <f>'[1]ПЭТС АК'!$E$43-'[1]ПЭТС АК'!$E$37</f>
        <v>0</v>
      </c>
      <c r="P3169" s="172" t="e">
        <f>N3169-O3169-M3169-L3172-#REF!+#REF!</f>
        <v>#REF!</v>
      </c>
      <c r="Q3169" s="28"/>
      <c r="R3169" s="69"/>
      <c r="S3169" s="172"/>
    </row>
    <row r="3170" spans="10:19" ht="27" customHeight="1" x14ac:dyDescent="0.25">
      <c r="J3170" s="64"/>
      <c r="K3170" s="172"/>
      <c r="L3170" s="79"/>
      <c r="M3170" s="171"/>
      <c r="N3170" s="172"/>
      <c r="O3170" s="172"/>
      <c r="P3170" s="172"/>
      <c r="Q3170" s="75"/>
      <c r="R3170" s="69"/>
      <c r="S3170" s="172"/>
    </row>
    <row r="3171" spans="10:19" ht="27" customHeight="1" x14ac:dyDescent="0.25">
      <c r="J3171" s="64"/>
      <c r="K3171" s="172"/>
      <c r="L3171" s="79"/>
      <c r="M3171" s="171"/>
      <c r="N3171" s="172"/>
      <c r="O3171" s="172"/>
      <c r="P3171" s="172"/>
      <c r="Q3171" s="75"/>
      <c r="R3171" s="69"/>
      <c r="S3171" s="172"/>
    </row>
    <row r="3172" spans="10:19" ht="27" customHeight="1" x14ac:dyDescent="0.25">
      <c r="J3172" s="64"/>
      <c r="K3172" s="172"/>
      <c r="L3172" s="79"/>
      <c r="M3172" s="171"/>
      <c r="N3172" s="172"/>
      <c r="O3172" s="172"/>
      <c r="P3172" s="172"/>
      <c r="Q3172" s="75"/>
      <c r="R3172" s="69"/>
      <c r="S3172" s="172"/>
    </row>
    <row r="3173" spans="10:19" ht="27" customHeight="1" x14ac:dyDescent="0.25">
      <c r="J3173" s="64">
        <v>1460643.12</v>
      </c>
      <c r="K3173" s="172"/>
      <c r="L3173" s="81"/>
      <c r="M3173" s="171"/>
      <c r="N3173" s="172"/>
      <c r="O3173" s="172"/>
      <c r="P3173" s="172"/>
      <c r="Q3173" s="75"/>
      <c r="R3173" s="69"/>
      <c r="S3173" s="81"/>
    </row>
    <row r="3174" spans="10:19" ht="27" customHeight="1" x14ac:dyDescent="0.25">
      <c r="J3174" s="64" t="e">
        <f>#REF!*12</f>
        <v>#REF!</v>
      </c>
      <c r="K3174" s="66"/>
      <c r="L3174" s="66"/>
      <c r="M3174" s="87"/>
      <c r="N3174" s="68">
        <f>'[1]МУП РИТЦ1'!$D$47</f>
        <v>181218.72</v>
      </c>
      <c r="O3174" s="68">
        <f>'[1]МУП РИТЦ1'!$E$47</f>
        <v>466729.69</v>
      </c>
      <c r="P3174" s="68" t="e">
        <f>N3174-O3174-M3174-L3174-#REF!+#REF!</f>
        <v>#REF!</v>
      </c>
      <c r="Q3174" s="28"/>
      <c r="R3174" s="69"/>
      <c r="S3174" s="68"/>
    </row>
    <row r="3175" spans="10:19" ht="27" customHeight="1" x14ac:dyDescent="0.25">
      <c r="J3175" s="172">
        <v>1048851.48</v>
      </c>
      <c r="K3175" s="175"/>
      <c r="L3175" s="88"/>
      <c r="M3175" s="173">
        <v>1048852</v>
      </c>
      <c r="N3175" s="172">
        <f>'[1]Аптека 66'!$D$43</f>
        <v>1048851.4800000002</v>
      </c>
      <c r="O3175" s="172">
        <f>'[1]Аптека 66'!$E$43-'[1]Аптека 66'!$E$33</f>
        <v>454612</v>
      </c>
      <c r="P3175" s="172" t="e">
        <f>N3175-O3175-M3175-L3179-#REF!+#REF!</f>
        <v>#REF!</v>
      </c>
      <c r="Q3175" s="28"/>
      <c r="R3175" s="17"/>
      <c r="S3175" s="172"/>
    </row>
    <row r="3176" spans="10:19" ht="27" customHeight="1" x14ac:dyDescent="0.25">
      <c r="J3176" s="172"/>
      <c r="K3176" s="175"/>
      <c r="L3176" s="79"/>
      <c r="M3176" s="173"/>
      <c r="N3176" s="172"/>
      <c r="O3176" s="172"/>
      <c r="P3176" s="172"/>
      <c r="Q3176" s="75"/>
      <c r="R3176" s="69"/>
      <c r="S3176" s="172"/>
    </row>
    <row r="3177" spans="10:19" ht="27" customHeight="1" x14ac:dyDescent="0.25">
      <c r="J3177" s="172"/>
      <c r="K3177" s="175"/>
      <c r="L3177" s="79"/>
      <c r="M3177" s="173"/>
      <c r="N3177" s="172"/>
      <c r="O3177" s="172"/>
      <c r="P3177" s="172"/>
      <c r="Q3177" s="75"/>
      <c r="R3177" s="69"/>
      <c r="S3177" s="172"/>
    </row>
    <row r="3178" spans="10:19" ht="27" customHeight="1" x14ac:dyDescent="0.25">
      <c r="J3178" s="172"/>
      <c r="K3178" s="175"/>
      <c r="L3178" s="79"/>
      <c r="M3178" s="173"/>
      <c r="N3178" s="172"/>
      <c r="O3178" s="172"/>
      <c r="P3178" s="172"/>
      <c r="Q3178" s="75"/>
      <c r="R3178" s="69"/>
      <c r="S3178" s="172"/>
    </row>
    <row r="3179" spans="10:19" ht="27" customHeight="1" x14ac:dyDescent="0.25">
      <c r="J3179" s="172"/>
      <c r="K3179" s="175"/>
      <c r="L3179" s="81"/>
      <c r="M3179" s="173"/>
      <c r="N3179" s="172"/>
      <c r="O3179" s="172"/>
      <c r="P3179" s="172"/>
      <c r="Q3179" s="75"/>
      <c r="R3179" s="69"/>
      <c r="S3179" s="81"/>
    </row>
    <row r="3180" spans="10:19" ht="27" customHeight="1" x14ac:dyDescent="0.25">
      <c r="J3180" s="64" t="e">
        <f>#REF!*12</f>
        <v>#REF!</v>
      </c>
      <c r="K3180" s="66"/>
      <c r="L3180" s="66"/>
      <c r="M3180" s="67">
        <v>243154</v>
      </c>
      <c r="N3180" s="68" t="str">
        <f>'[1]Иванова ГД Вилюй'!$D$46</f>
        <v/>
      </c>
      <c r="O3180" s="68" t="e">
        <f>'[1]Иванова ГД Вилюй'!$E$46-'[1]Иванова ГД Вилюй'!$E$26</f>
        <v>#VALUE!</v>
      </c>
      <c r="P3180" s="68" t="e">
        <f>N3180-O3180-M3180-L3180-#REF!+#REF!</f>
        <v>#VALUE!</v>
      </c>
      <c r="Q3180" s="28"/>
      <c r="R3180" s="69"/>
      <c r="S3180" s="68"/>
    </row>
    <row r="3181" spans="10:19" ht="27" customHeight="1" x14ac:dyDescent="0.25">
      <c r="J3181" s="64" t="e">
        <f>#REF!*12</f>
        <v>#REF!</v>
      </c>
      <c r="K3181" s="67"/>
      <c r="L3181" s="67"/>
      <c r="M3181" s="67"/>
      <c r="N3181" s="68">
        <f>[1]Эском1!$D$43</f>
        <v>865107.20000000007</v>
      </c>
      <c r="O3181" s="68">
        <f>[1]Эском1!$E$43-[1]Эском1!$E$33</f>
        <v>121393</v>
      </c>
      <c r="P3181" s="68" t="e">
        <f>N3181-O3181-M3181-L3181-#REF!+#REF!</f>
        <v>#REF!</v>
      </c>
      <c r="Q3181" s="28"/>
      <c r="R3181" s="69"/>
      <c r="S3181" s="68"/>
    </row>
    <row r="3182" spans="10:19" ht="27" customHeight="1" x14ac:dyDescent="0.25">
      <c r="J3182" s="64" t="e">
        <f>#REF!*12</f>
        <v>#REF!</v>
      </c>
      <c r="K3182" s="170"/>
      <c r="L3182" s="72"/>
      <c r="M3182" s="171"/>
      <c r="N3182" s="172" t="str">
        <f>[1]Мирный_проект!$D$43</f>
        <v/>
      </c>
      <c r="O3182" s="172">
        <f>[1]Мирный_проект!$E$43</f>
        <v>21540.58</v>
      </c>
      <c r="P3182" s="172" t="e">
        <f>N3182-O3182-M3182-L3183-#REF!+#REF!</f>
        <v>#VALUE!</v>
      </c>
      <c r="Q3182" s="28"/>
      <c r="R3182" s="69"/>
      <c r="S3182" s="172"/>
    </row>
    <row r="3183" spans="10:19" ht="27" customHeight="1" x14ac:dyDescent="0.25">
      <c r="J3183" s="67" t="e">
        <f>#REF!*12</f>
        <v>#REF!</v>
      </c>
      <c r="K3183" s="170"/>
      <c r="L3183" s="74"/>
      <c r="M3183" s="171"/>
      <c r="N3183" s="172"/>
      <c r="O3183" s="172"/>
      <c r="P3183" s="172"/>
      <c r="Q3183" s="75"/>
      <c r="R3183" s="69"/>
      <c r="S3183" s="172"/>
    </row>
    <row r="3184" spans="10:19" ht="27" customHeight="1" x14ac:dyDescent="0.25">
      <c r="J3184" s="64" t="e">
        <f>#REF!*12</f>
        <v>#REF!</v>
      </c>
      <c r="K3184" s="66"/>
      <c r="L3184" s="66"/>
      <c r="M3184" s="67"/>
      <c r="N3184" s="68" t="e">
        <f>#REF!</f>
        <v>#REF!</v>
      </c>
      <c r="O3184" s="68" t="e">
        <f>#REF!</f>
        <v>#REF!</v>
      </c>
      <c r="P3184" s="68" t="e">
        <f>N3184-O3184-M3184-L3184-#REF!+#REF!</f>
        <v>#REF!</v>
      </c>
      <c r="Q3184" s="28"/>
      <c r="R3184" s="69"/>
      <c r="S3184" s="68"/>
    </row>
    <row r="3185" spans="10:19" ht="27" customHeight="1" x14ac:dyDescent="0.25">
      <c r="J3185" s="64" t="e">
        <f>#REF!*12</f>
        <v>#REF!</v>
      </c>
      <c r="K3185" s="66"/>
      <c r="L3185" s="66"/>
      <c r="M3185" s="67"/>
      <c r="N3185" s="68">
        <f>'[1]ЧОУ РАШ1'!$D$39</f>
        <v>28760.16</v>
      </c>
      <c r="O3185" s="68">
        <f>'[1]ЧОУ РАШ1'!$E$39</f>
        <v>44791.34</v>
      </c>
      <c r="P3185" s="68" t="e">
        <f>N3185-O3185-M3185-L3185-#REF!+#REF!</f>
        <v>#REF!</v>
      </c>
      <c r="Q3185" s="28"/>
      <c r="R3185" s="69"/>
      <c r="S3185" s="68"/>
    </row>
    <row r="3186" spans="10:19" ht="27" customHeight="1" x14ac:dyDescent="0.25">
      <c r="J3186" s="64" t="e">
        <f>#REF!*12</f>
        <v>#REF!</v>
      </c>
      <c r="K3186" s="66"/>
      <c r="L3186" s="66"/>
      <c r="M3186" s="67"/>
      <c r="N3186" s="68" t="e">
        <f>#REF!</f>
        <v>#REF!</v>
      </c>
      <c r="O3186" s="68" t="e">
        <f>#REF!</f>
        <v>#REF!</v>
      </c>
      <c r="P3186" s="68" t="e">
        <f>N3186-O3186-M3186-L3186-#REF!+#REF!</f>
        <v>#REF!</v>
      </c>
      <c r="Q3186" s="28"/>
      <c r="R3186" s="69"/>
      <c r="S3186" s="68"/>
    </row>
    <row r="3187" spans="10:19" ht="27" customHeight="1" x14ac:dyDescent="0.25">
      <c r="J3187" s="172">
        <v>688343.04000000004</v>
      </c>
      <c r="K3187" s="64"/>
      <c r="L3187" s="64"/>
      <c r="M3187" s="67"/>
      <c r="N3187" s="173">
        <f>[1]Зем_кад_проект!$D$44</f>
        <v>688343.16000000015</v>
      </c>
      <c r="O3187" s="173">
        <f>[1]Зем_кад_проект!$E$44</f>
        <v>108259.89</v>
      </c>
      <c r="P3187" s="173" t="e">
        <f>N3187-O3187-M3189-L3189-#REF!+#REF!</f>
        <v>#REF!</v>
      </c>
      <c r="Q3187" s="89"/>
      <c r="R3187" s="69"/>
      <c r="S3187" s="172"/>
    </row>
    <row r="3188" spans="10:19" ht="27" customHeight="1" x14ac:dyDescent="0.25">
      <c r="J3188" s="172"/>
      <c r="K3188" s="64"/>
      <c r="L3188" s="64"/>
      <c r="M3188" s="67"/>
      <c r="N3188" s="173"/>
      <c r="O3188" s="173"/>
      <c r="P3188" s="173"/>
      <c r="Q3188" s="90"/>
      <c r="R3188" s="69"/>
      <c r="S3188" s="172"/>
    </row>
    <row r="3189" spans="10:19" ht="27" customHeight="1" x14ac:dyDescent="0.25">
      <c r="J3189" s="172"/>
      <c r="K3189" s="64"/>
      <c r="L3189" s="64"/>
      <c r="M3189" s="67"/>
      <c r="N3189" s="173"/>
      <c r="O3189" s="173"/>
      <c r="P3189" s="173"/>
      <c r="Q3189" s="90"/>
      <c r="R3189" s="69"/>
      <c r="S3189" s="172"/>
    </row>
    <row r="3190" spans="10:19" ht="27" customHeight="1" x14ac:dyDescent="0.25">
      <c r="J3190" s="64">
        <v>109889.88</v>
      </c>
      <c r="K3190" s="66"/>
      <c r="L3190" s="66"/>
      <c r="M3190" s="67"/>
      <c r="N3190" s="68">
        <f>'[1]УКС АК'!$D$40</f>
        <v>100732.39000000001</v>
      </c>
      <c r="O3190" s="68">
        <f>'[1]УКС АК'!$E$40</f>
        <v>107736.23999999999</v>
      </c>
      <c r="P3190" s="68" t="e">
        <f>N3190-O3190-M3190-L3190-#REF!+#REF!</f>
        <v>#REF!</v>
      </c>
      <c r="Q3190" s="28"/>
      <c r="R3190" s="69"/>
      <c r="S3190" s="68"/>
    </row>
    <row r="3191" spans="10:19" ht="27" customHeight="1" x14ac:dyDescent="0.25">
      <c r="J3191" s="64" t="e">
        <f>#REF!*12</f>
        <v>#REF!</v>
      </c>
      <c r="K3191" s="66"/>
      <c r="L3191" s="66"/>
      <c r="M3191" s="67"/>
      <c r="N3191" s="68">
        <f>[1]Исакова!$D$41</f>
        <v>61490.16</v>
      </c>
      <c r="O3191" s="68">
        <f>[1]Исакова!$E$41</f>
        <v>52000</v>
      </c>
      <c r="P3191" s="68" t="e">
        <f>N3191-O3191-M3191-L3191-#REF!+#REF!</f>
        <v>#REF!</v>
      </c>
      <c r="Q3191" s="28"/>
      <c r="R3191" s="69"/>
      <c r="S3191" s="68"/>
    </row>
    <row r="3192" spans="10:19" ht="27" customHeight="1" x14ac:dyDescent="0.25">
      <c r="J3192" s="64" t="e">
        <f>#REF!*12</f>
        <v>#REF!</v>
      </c>
      <c r="K3192" s="66"/>
      <c r="L3192" s="66"/>
      <c r="M3192" s="67">
        <v>193522</v>
      </c>
      <c r="N3192" s="68" t="e">
        <f>#REF!</f>
        <v>#REF!</v>
      </c>
      <c r="O3192" s="68" t="e">
        <f>#REF!-#REF!</f>
        <v>#REF!</v>
      </c>
      <c r="P3192" s="68" t="e">
        <f>N3192-O3192-M3192-L3192-#REF!+#REF!</f>
        <v>#REF!</v>
      </c>
      <c r="Q3192" s="28"/>
      <c r="R3192" s="69"/>
      <c r="S3192" s="68"/>
    </row>
    <row r="3193" spans="10:19" ht="27" customHeight="1" x14ac:dyDescent="0.25">
      <c r="J3193" s="64" t="e">
        <f>#REF!*12</f>
        <v>#REF!</v>
      </c>
      <c r="K3193" s="66"/>
      <c r="L3193" s="66"/>
      <c r="M3193" s="67"/>
      <c r="N3193" s="68">
        <f>'[1]Судебный департамент'!$D$34</f>
        <v>501728.6399999999</v>
      </c>
      <c r="O3193" s="68">
        <f>'[1]Судебный департамент'!$E$34</f>
        <v>118998.01</v>
      </c>
      <c r="P3193" s="68" t="e">
        <f>N3193-O3193-M3193-L3193-#REF!+#REF!</f>
        <v>#REF!</v>
      </c>
      <c r="Q3193" s="28"/>
      <c r="R3193" s="69"/>
      <c r="S3193" s="68"/>
    </row>
    <row r="3194" spans="10:19" ht="27" customHeight="1" x14ac:dyDescent="0.25">
      <c r="J3194" s="64" t="e">
        <f>#REF!*12</f>
        <v>#REF!</v>
      </c>
      <c r="K3194" s="66"/>
      <c r="L3194" s="66"/>
      <c r="M3194" s="67"/>
      <c r="N3194" s="68" t="str">
        <f>[1]таможня!$D$43</f>
        <v/>
      </c>
      <c r="O3194" s="68">
        <f>[1]таможня!$E$43</f>
        <v>14273.08</v>
      </c>
      <c r="P3194" s="68" t="e">
        <f>N3194-O3194-M3194-L3194-#REF!+#REF!</f>
        <v>#VALUE!</v>
      </c>
      <c r="Q3194" s="28"/>
      <c r="R3194" s="69"/>
      <c r="S3194" s="68"/>
    </row>
    <row r="3195" spans="10:19" ht="27" customHeight="1" x14ac:dyDescent="0.25">
      <c r="J3195" s="64" t="e">
        <f>#REF!*12</f>
        <v>#REF!</v>
      </c>
      <c r="K3195" s="66"/>
      <c r="L3195" s="66"/>
      <c r="M3195" s="67"/>
      <c r="N3195" s="68">
        <f>[1]Орлов!$D$42</f>
        <v>216108.23999999996</v>
      </c>
      <c r="O3195" s="68">
        <f>[1]Орлов!$E$42</f>
        <v>216108.24</v>
      </c>
      <c r="P3195" s="68" t="e">
        <f>N3195-O3195-M3195-L3195-#REF!+#REF!</f>
        <v>#REF!</v>
      </c>
      <c r="Q3195" s="28"/>
      <c r="R3195" s="69"/>
      <c r="S3195" s="68"/>
    </row>
    <row r="3196" spans="10:19" ht="27" customHeight="1" x14ac:dyDescent="0.25">
      <c r="J3196" s="64" t="e">
        <f>#REF!*7</f>
        <v>#REF!</v>
      </c>
      <c r="K3196" s="66"/>
      <c r="L3196" s="66"/>
      <c r="M3196" s="67"/>
      <c r="N3196" s="68">
        <f>[1]Мусаев!$D$31</f>
        <v>17857</v>
      </c>
      <c r="O3196" s="68">
        <f>[1]Мусаев!$E$31</f>
        <v>12755</v>
      </c>
      <c r="P3196" s="68" t="e">
        <f>N3196-O3196-M3196-L3196-#REF!+#REF!</f>
        <v>#REF!</v>
      </c>
      <c r="Q3196" s="28"/>
      <c r="R3196" s="69"/>
      <c r="S3196" s="68"/>
    </row>
    <row r="3197" spans="10:19" ht="27" customHeight="1" x14ac:dyDescent="0.25">
      <c r="J3197" s="64" t="e">
        <f>#REF!*9+#REF!/31*13</f>
        <v>#REF!</v>
      </c>
      <c r="K3197" s="70"/>
      <c r="L3197" s="70"/>
      <c r="M3197" s="67"/>
      <c r="N3197" s="68" t="e">
        <f>#REF!</f>
        <v>#REF!</v>
      </c>
      <c r="O3197" s="68" t="e">
        <f>#REF!-#REF!</f>
        <v>#REF!</v>
      </c>
      <c r="P3197" s="68" t="e">
        <f>N3197-O3197-M3197-L3197-#REF!+#REF!</f>
        <v>#REF!</v>
      </c>
      <c r="Q3197" s="28"/>
      <c r="R3197" s="69"/>
      <c r="S3197" s="68"/>
    </row>
    <row r="3198" spans="10:19" ht="27" customHeight="1" x14ac:dyDescent="0.25">
      <c r="J3198" s="64" t="e">
        <f>#REF!*12</f>
        <v>#REF!</v>
      </c>
      <c r="K3198" s="66"/>
      <c r="L3198" s="66"/>
      <c r="M3198" s="67"/>
      <c r="N3198" s="172" t="e">
        <f>#REF!</f>
        <v>#REF!</v>
      </c>
      <c r="O3198" s="172" t="e">
        <f>#REF!</f>
        <v>#REF!</v>
      </c>
      <c r="P3198" s="172" t="e">
        <f>N3198-O3198-M3199-L3199-#REF!+#REF!</f>
        <v>#REF!</v>
      </c>
      <c r="Q3198" s="28"/>
      <c r="R3198" s="69"/>
      <c r="S3198" s="68"/>
    </row>
    <row r="3199" spans="10:19" ht="27" customHeight="1" x14ac:dyDescent="0.25">
      <c r="J3199" s="64" t="e">
        <f>#REF!*9</f>
        <v>#REF!</v>
      </c>
      <c r="K3199" s="66"/>
      <c r="L3199" s="66"/>
      <c r="M3199" s="67"/>
      <c r="N3199" s="172"/>
      <c r="O3199" s="172"/>
      <c r="P3199" s="172"/>
      <c r="Q3199" s="75"/>
      <c r="R3199" s="69"/>
      <c r="S3199" s="68"/>
    </row>
    <row r="3200" spans="10:19" ht="27" customHeight="1" x14ac:dyDescent="0.25">
      <c r="J3200" s="64" t="e">
        <f>#REF!*6</f>
        <v>#REF!</v>
      </c>
      <c r="K3200" s="66"/>
      <c r="L3200" s="66"/>
      <c r="M3200" s="67"/>
      <c r="N3200" s="68" t="e">
        <f>#REF!*6</f>
        <v>#REF!</v>
      </c>
      <c r="O3200" s="68">
        <f>'[1]Смирнова энергетик'!$E$33</f>
        <v>0</v>
      </c>
      <c r="P3200" s="68" t="e">
        <f>N3200-O3200-M3200-L3200-#REF!+#REF!</f>
        <v>#REF!</v>
      </c>
      <c r="Q3200" s="28"/>
      <c r="R3200" s="69"/>
      <c r="S3200" s="68"/>
    </row>
    <row r="3201" spans="10:19" ht="27" customHeight="1" x14ac:dyDescent="0.25">
      <c r="J3201" s="64" t="e">
        <f>#REF!*6</f>
        <v>#REF!</v>
      </c>
      <c r="K3201" s="66"/>
      <c r="L3201" s="66"/>
      <c r="M3201" s="67"/>
      <c r="N3201" s="68" t="e">
        <f>#REF!*6</f>
        <v>#REF!</v>
      </c>
      <c r="O3201" s="68">
        <f>'[1]Смирнова пекарня'!$E$30</f>
        <v>0</v>
      </c>
      <c r="P3201" s="68" t="e">
        <f>N3201-O3201-M3201-L3201-#REF!+#REF!</f>
        <v>#REF!</v>
      </c>
      <c r="Q3201" s="28"/>
      <c r="R3201" s="69"/>
      <c r="S3201" s="68"/>
    </row>
    <row r="3202" spans="10:19" ht="27" customHeight="1" x14ac:dyDescent="0.25">
      <c r="J3202" s="64">
        <v>235995.46</v>
      </c>
      <c r="K3202" s="66"/>
      <c r="L3202" s="66"/>
      <c r="M3202" s="67"/>
      <c r="N3202" s="68" t="str">
        <f>[1]Хоту_Ас!$D$44</f>
        <v/>
      </c>
      <c r="O3202" s="68" t="e">
        <f>[1]Хоту_Ас!$E$44-[1]Хоту_Ас!$E$38</f>
        <v>#VALUE!</v>
      </c>
      <c r="P3202" s="68" t="e">
        <f>N3202-O3202-M3202-L3202-#REF!+#REF!</f>
        <v>#VALUE!</v>
      </c>
      <c r="Q3202" s="28"/>
      <c r="R3202" s="69"/>
      <c r="S3202" s="68"/>
    </row>
    <row r="3203" spans="10:19" ht="27" customHeight="1" x14ac:dyDescent="0.25">
      <c r="J3203" s="67" t="e">
        <f>#REF!*10+80048.17</f>
        <v>#REF!</v>
      </c>
      <c r="K3203" s="66"/>
      <c r="L3203" s="66"/>
      <c r="M3203" s="67"/>
      <c r="N3203" s="68">
        <f>[1]МСМТ1!$D$48</f>
        <v>948618.96999999986</v>
      </c>
      <c r="O3203" s="68">
        <f>[1]МСМТ1!$E$48</f>
        <v>1231217.57</v>
      </c>
      <c r="P3203" s="68" t="e">
        <f>N3203-O3203-M3203-L3203-#REF!+#REF!</f>
        <v>#REF!</v>
      </c>
      <c r="Q3203" s="28"/>
      <c r="R3203" s="69"/>
      <c r="S3203" s="68"/>
    </row>
    <row r="3204" spans="10:19" ht="27" customHeight="1" x14ac:dyDescent="0.25">
      <c r="J3204" s="67" t="e">
        <f>#REF!*12</f>
        <v>#REF!</v>
      </c>
      <c r="K3204" s="74"/>
      <c r="L3204" s="74"/>
      <c r="M3204" s="60">
        <v>43745.33</v>
      </c>
      <c r="N3204" s="68">
        <f>[1]Харысхал!$D$34</f>
        <v>43745.280000000006</v>
      </c>
      <c r="O3204" s="81"/>
      <c r="P3204" s="68" t="e">
        <f>N3204-O3204-M3204-L3204-#REF!+#REF!</f>
        <v>#REF!</v>
      </c>
      <c r="Q3204" s="28"/>
      <c r="R3204" s="69"/>
      <c r="S3204" s="68"/>
    </row>
    <row r="3205" spans="10:19" ht="27" customHeight="1" x14ac:dyDescent="0.25">
      <c r="J3205" s="87" t="e">
        <f>#REF!*12</f>
        <v>#REF!</v>
      </c>
      <c r="K3205" s="68"/>
      <c r="L3205" s="68"/>
      <c r="M3205" s="67"/>
      <c r="N3205" s="68" t="e">
        <f>#REF!</f>
        <v>#REF!</v>
      </c>
      <c r="O3205" s="68" t="e">
        <f>#REF!</f>
        <v>#REF!</v>
      </c>
      <c r="P3205" s="68" t="e">
        <f>N3205-O3205-M3205-L3205-#REF!+#REF!</f>
        <v>#REF!</v>
      </c>
      <c r="Q3205" s="28"/>
      <c r="R3205" s="69"/>
      <c r="S3205" s="68"/>
    </row>
    <row r="3206" spans="10:19" ht="27" customHeight="1" x14ac:dyDescent="0.25">
      <c r="J3206" s="87" t="e">
        <f>#REF!*12</f>
        <v>#REF!</v>
      </c>
      <c r="K3206" s="66"/>
      <c r="L3206" s="66"/>
      <c r="M3206" s="67"/>
      <c r="N3206" s="68" t="e">
        <f>#REF!</f>
        <v>#REF!</v>
      </c>
      <c r="O3206" s="68" t="e">
        <f>#REF!</f>
        <v>#REF!</v>
      </c>
      <c r="P3206" s="68" t="e">
        <f>N3206-O3206-M3206-L3206-#REF!+#REF!</f>
        <v>#REF!</v>
      </c>
      <c r="Q3206" s="28"/>
      <c r="R3206" s="69"/>
      <c r="S3206" s="68"/>
    </row>
    <row r="3207" spans="10:19" ht="27" customHeight="1" x14ac:dyDescent="0.25">
      <c r="J3207" s="64" t="e">
        <f>#REF!*12</f>
        <v>#REF!</v>
      </c>
      <c r="K3207" s="66"/>
      <c r="L3207" s="66"/>
      <c r="M3207" s="67"/>
      <c r="N3207" s="172" t="e">
        <f>#REF!</f>
        <v>#REF!</v>
      </c>
      <c r="O3207" s="172" t="e">
        <f>#REF!</f>
        <v>#REF!</v>
      </c>
      <c r="P3207" s="172" t="e">
        <f>N3207-O3207-M3208-L3208-#REF!+#REF!</f>
        <v>#REF!</v>
      </c>
      <c r="Q3207" s="28"/>
      <c r="R3207" s="69"/>
      <c r="S3207" s="68"/>
    </row>
    <row r="3208" spans="10:19" ht="27" customHeight="1" x14ac:dyDescent="0.25">
      <c r="J3208" s="64" t="e">
        <f>#REF!*12</f>
        <v>#REF!</v>
      </c>
      <c r="K3208" s="66"/>
      <c r="L3208" s="66"/>
      <c r="M3208" s="67"/>
      <c r="N3208" s="172"/>
      <c r="O3208" s="172"/>
      <c r="P3208" s="172"/>
      <c r="Q3208" s="28"/>
      <c r="R3208" s="69"/>
      <c r="S3208" s="68"/>
    </row>
    <row r="3209" spans="10:19" ht="27" customHeight="1" x14ac:dyDescent="0.25">
      <c r="J3209" s="64" t="e">
        <f>#REF!*12</f>
        <v>#REF!</v>
      </c>
      <c r="K3209" s="66"/>
      <c r="L3209" s="66"/>
      <c r="M3209" s="67"/>
      <c r="N3209" s="68">
        <f>'[1]Энергосбыт 1'!$D$44</f>
        <v>227456.15999999995</v>
      </c>
      <c r="O3209" s="68">
        <f>'[1]Энергосбыт 1'!$E$44</f>
        <v>193810.61</v>
      </c>
      <c r="P3209" s="68" t="e">
        <f>N3209-O3209-M3209-L3209-#REF!+#REF!</f>
        <v>#REF!</v>
      </c>
      <c r="Q3209" s="28"/>
      <c r="R3209" s="69"/>
      <c r="S3209" s="77"/>
    </row>
    <row r="3210" spans="10:19" ht="27" customHeight="1" x14ac:dyDescent="0.25">
      <c r="J3210" s="174" t="e">
        <f>(#REF!+#REF!+#REF!)*12+#REF!*3</f>
        <v>#REF!</v>
      </c>
      <c r="K3210" s="175"/>
      <c r="L3210" s="88"/>
      <c r="M3210" s="171"/>
      <c r="N3210" s="172" t="e">
        <f>#REF!</f>
        <v>#REF!</v>
      </c>
      <c r="O3210" s="172" t="e">
        <f>#REF!</f>
        <v>#REF!</v>
      </c>
      <c r="P3210" s="172" t="e">
        <f>N3210-O3210-M3210-L3213-#REF!+#REF!</f>
        <v>#REF!</v>
      </c>
      <c r="Q3210" s="28"/>
      <c r="R3210" s="69"/>
      <c r="S3210" s="172"/>
    </row>
    <row r="3211" spans="10:19" ht="27" customHeight="1" x14ac:dyDescent="0.25">
      <c r="J3211" s="174"/>
      <c r="K3211" s="175"/>
      <c r="L3211" s="79"/>
      <c r="M3211" s="171"/>
      <c r="N3211" s="172"/>
      <c r="O3211" s="172"/>
      <c r="P3211" s="172"/>
      <c r="Q3211" s="75"/>
      <c r="R3211" s="69"/>
      <c r="S3211" s="172"/>
    </row>
    <row r="3212" spans="10:19" ht="27" customHeight="1" x14ac:dyDescent="0.25">
      <c r="J3212" s="174"/>
      <c r="K3212" s="175"/>
      <c r="L3212" s="79"/>
      <c r="M3212" s="171"/>
      <c r="N3212" s="172"/>
      <c r="O3212" s="172"/>
      <c r="P3212" s="172"/>
      <c r="Q3212" s="75"/>
      <c r="R3212" s="69"/>
      <c r="S3212" s="172"/>
    </row>
    <row r="3213" spans="10:19" ht="27" customHeight="1" x14ac:dyDescent="0.25">
      <c r="J3213" s="174"/>
      <c r="K3213" s="175"/>
      <c r="L3213" s="81"/>
      <c r="M3213" s="171"/>
      <c r="N3213" s="172"/>
      <c r="O3213" s="172"/>
      <c r="P3213" s="172"/>
      <c r="Q3213" s="75"/>
      <c r="R3213" s="69"/>
      <c r="S3213" s="172"/>
    </row>
    <row r="3214" spans="10:19" ht="27" customHeight="1" x14ac:dyDescent="0.25">
      <c r="J3214" s="91" t="e">
        <f>#REF!*12</f>
        <v>#REF!</v>
      </c>
      <c r="K3214" s="81"/>
      <c r="L3214" s="81"/>
      <c r="M3214" s="82"/>
      <c r="N3214" s="92">
        <f>'[1]Гамаев '!$D$35</f>
        <v>146514.1</v>
      </c>
      <c r="O3214" s="92">
        <f>'[1]Гамаев '!$E$35</f>
        <v>146514.1</v>
      </c>
      <c r="P3214" s="68" t="e">
        <f>N3214-O3214-M3214-L3214-#REF!+#REF!</f>
        <v>#REF!</v>
      </c>
      <c r="Q3214" s="28"/>
      <c r="R3214" s="69"/>
      <c r="S3214" s="81"/>
    </row>
    <row r="3215" spans="10:19" ht="27" customHeight="1" x14ac:dyDescent="0.25">
      <c r="J3215" s="64" t="e">
        <f>#REF!*12</f>
        <v>#REF!</v>
      </c>
      <c r="K3215" s="66"/>
      <c r="L3215" s="66"/>
      <c r="M3215" s="67"/>
      <c r="N3215" s="68" t="e">
        <f>#REF!</f>
        <v>#REF!</v>
      </c>
      <c r="O3215" s="68" t="e">
        <f>#REF!</f>
        <v>#REF!</v>
      </c>
      <c r="P3215" s="68" t="e">
        <f>N3215-O3215-M3215-L3215-#REF!+#REF!</f>
        <v>#REF!</v>
      </c>
      <c r="Q3215" s="28"/>
      <c r="R3215" s="69"/>
      <c r="S3215" s="81"/>
    </row>
    <row r="3216" spans="10:19" ht="27" customHeight="1" x14ac:dyDescent="0.25">
      <c r="J3216" s="87" t="e">
        <f>#REF!*12</f>
        <v>#REF!</v>
      </c>
      <c r="K3216" s="70"/>
      <c r="L3216" s="70"/>
      <c r="M3216" s="67"/>
      <c r="N3216" s="68" t="e">
        <f>#REF!</f>
        <v>#REF!</v>
      </c>
      <c r="O3216" s="68" t="e">
        <f>#REF!</f>
        <v>#REF!</v>
      </c>
      <c r="P3216" s="68" t="e">
        <f>N3216-O3216-M3216-L3216-#REF!+#REF!</f>
        <v>#REF!</v>
      </c>
      <c r="Q3216" s="28"/>
      <c r="R3216" s="69"/>
      <c r="S3216" s="68"/>
    </row>
    <row r="3217" spans="10:19" ht="27" customHeight="1" x14ac:dyDescent="0.25">
      <c r="J3217" s="87"/>
      <c r="K3217" s="70"/>
      <c r="L3217" s="70"/>
      <c r="M3217" s="67"/>
      <c r="N3217" s="68"/>
      <c r="O3217" s="68"/>
      <c r="P3217" s="68"/>
      <c r="Q3217" s="28"/>
      <c r="R3217" s="69"/>
      <c r="S3217" s="28"/>
    </row>
    <row r="3218" spans="10:19" ht="27" customHeight="1" x14ac:dyDescent="0.25">
      <c r="J3218" s="64" t="e">
        <f>#REF!*12</f>
        <v>#REF!</v>
      </c>
      <c r="K3218" s="66"/>
      <c r="L3218" s="66"/>
      <c r="M3218" s="67"/>
      <c r="N3218" s="68">
        <f>'[1]Федорова 1'!$D$39</f>
        <v>49200</v>
      </c>
      <c r="O3218" s="68">
        <f>'[1]Федорова 1'!$E$39</f>
        <v>67951</v>
      </c>
      <c r="P3218" s="68" t="e">
        <f>N3218-O3218-M3218-L3218-#REF!+#REF!</f>
        <v>#REF!</v>
      </c>
      <c r="Q3218" s="28"/>
      <c r="R3218" s="69"/>
      <c r="S3218" s="28"/>
    </row>
    <row r="3219" spans="10:19" ht="27" customHeight="1" x14ac:dyDescent="0.25">
      <c r="J3219" s="67" t="e">
        <f>#REF!*5</f>
        <v>#REF!</v>
      </c>
      <c r="K3219" s="66"/>
      <c r="L3219" s="66"/>
      <c r="M3219" s="67"/>
      <c r="N3219" s="68" t="e">
        <f>#REF!*5</f>
        <v>#REF!</v>
      </c>
      <c r="O3219" s="68" t="e">
        <f>#REF!</f>
        <v>#REF!</v>
      </c>
      <c r="P3219" s="68" t="e">
        <f>N3219-O3219-M3219-L3219-#REF!+#REF!</f>
        <v>#REF!</v>
      </c>
      <c r="Q3219" s="28"/>
      <c r="R3219" s="69"/>
      <c r="S3219" s="28"/>
    </row>
    <row r="3220" spans="10:19" ht="27" customHeight="1" x14ac:dyDescent="0.25">
      <c r="J3220" s="93" t="e">
        <f>#REF!/31*17+#REF!*9</f>
        <v>#REF!</v>
      </c>
      <c r="K3220" s="66"/>
      <c r="L3220" s="66"/>
      <c r="M3220" s="67"/>
      <c r="N3220" s="68" t="e">
        <f>#REF!</f>
        <v>#REF!</v>
      </c>
      <c r="O3220" s="68" t="e">
        <f>#REF!</f>
        <v>#REF!</v>
      </c>
      <c r="P3220" s="68" t="e">
        <f>N3220-O3220-M3220-L3220-#REF!+#REF!</f>
        <v>#REF!</v>
      </c>
      <c r="Q3220" s="28"/>
      <c r="R3220" s="94"/>
    </row>
    <row r="3221" spans="10:19" ht="27" customHeight="1" x14ac:dyDescent="0.25">
      <c r="J3221" s="96"/>
      <c r="K3221" s="15"/>
      <c r="L3221" s="15"/>
      <c r="M3221" s="95"/>
      <c r="N3221" s="68"/>
      <c r="O3221" s="68"/>
      <c r="P3221" s="68"/>
      <c r="Q3221" s="28"/>
      <c r="R3221" s="94"/>
    </row>
    <row r="3222" spans="10:19" ht="27" customHeight="1" x14ac:dyDescent="0.25">
      <c r="J3222" s="64" t="e">
        <f>#REF!*12</f>
        <v>#REF!</v>
      </c>
      <c r="K3222" s="68"/>
      <c r="L3222" s="68"/>
      <c r="M3222" s="98"/>
      <c r="N3222" s="68" t="e">
        <f>#REF!</f>
        <v>#REF!</v>
      </c>
      <c r="O3222" s="68" t="e">
        <f>#REF!</f>
        <v>#REF!</v>
      </c>
      <c r="P3222" s="68" t="e">
        <f>N3222-O3222-M3222-L3222-#REF!+#REF!</f>
        <v>#REF!</v>
      </c>
      <c r="Q3222" s="28"/>
      <c r="R3222" s="94"/>
    </row>
    <row r="3223" spans="10:19" ht="27" customHeight="1" x14ac:dyDescent="0.25">
      <c r="J3223" s="64" t="e">
        <f>#REF!*12</f>
        <v>#REF!</v>
      </c>
      <c r="K3223" s="70"/>
      <c r="L3223" s="70"/>
      <c r="M3223" s="67"/>
      <c r="N3223" s="68" t="e">
        <f>#REF!</f>
        <v>#REF!</v>
      </c>
      <c r="O3223" s="68" t="e">
        <f>#REF!</f>
        <v>#REF!</v>
      </c>
      <c r="P3223" s="68" t="e">
        <f>N3223-O3223-M3223-L3223-#REF!+#REF!</f>
        <v>#REF!</v>
      </c>
      <c r="Q3223" s="28"/>
      <c r="R3223" s="94"/>
    </row>
    <row r="3224" spans="10:19" ht="27" customHeight="1" x14ac:dyDescent="0.25">
      <c r="J3224" s="64" t="e">
        <f>#REF!*12</f>
        <v>#REF!</v>
      </c>
      <c r="K3224" s="66"/>
      <c r="L3224" s="66"/>
      <c r="M3224" s="67"/>
      <c r="N3224" s="68" t="e">
        <f>#REF!</f>
        <v>#REF!</v>
      </c>
      <c r="O3224" s="68" t="e">
        <f>#REF!</f>
        <v>#REF!</v>
      </c>
      <c r="P3224" s="68" t="e">
        <f>N3224-O3224-M3224-L3224-#REF!+#REF!</f>
        <v>#REF!</v>
      </c>
      <c r="Q3224" s="28"/>
      <c r="R3224" s="94"/>
    </row>
    <row r="3225" spans="10:19" ht="27" customHeight="1" x14ac:dyDescent="0.25">
      <c r="J3225" s="64" t="e">
        <f>#REF!*5</f>
        <v>#REF!</v>
      </c>
      <c r="K3225" s="66"/>
      <c r="L3225" s="66"/>
      <c r="M3225" s="67"/>
      <c r="N3225" s="68" t="e">
        <f>#REF!*5</f>
        <v>#REF!</v>
      </c>
      <c r="O3225" s="68" t="e">
        <f>#REF!</f>
        <v>#REF!</v>
      </c>
      <c r="P3225" s="68" t="e">
        <f>N3225-O3225-M3225-L3225-#REF!+#REF!</f>
        <v>#REF!</v>
      </c>
      <c r="Q3225" s="28"/>
      <c r="R3225" s="94"/>
    </row>
    <row r="3226" spans="10:19" ht="27" customHeight="1" x14ac:dyDescent="0.25">
      <c r="J3226" s="64"/>
      <c r="K3226" s="66"/>
      <c r="L3226" s="66"/>
      <c r="M3226" s="67"/>
      <c r="N3226" s="68"/>
      <c r="O3226" s="68"/>
      <c r="P3226" s="68" t="e">
        <f>N3226-O3226-M3226-L3226-#REF!+#REF!</f>
        <v>#REF!</v>
      </c>
      <c r="Q3226" s="28"/>
      <c r="R3226" s="94"/>
    </row>
    <row r="3227" spans="10:19" ht="27" customHeight="1" x14ac:dyDescent="0.25">
      <c r="J3227" s="64" t="e">
        <f>#REF!*12</f>
        <v>#REF!</v>
      </c>
      <c r="K3227" s="70"/>
      <c r="L3227" s="70"/>
      <c r="M3227" s="67"/>
      <c r="N3227" s="68">
        <f>[1]Полигран!$D$32</f>
        <v>211619.7</v>
      </c>
      <c r="O3227" s="87" t="e">
        <f>[1]Полигран!$E$32-[1]Полигран!$E$30</f>
        <v>#VALUE!</v>
      </c>
      <c r="P3227" s="68" t="e">
        <f>N3227-O3227-M3227-L3227-#REF!+#REF!</f>
        <v>#VALUE!</v>
      </c>
      <c r="Q3227" s="28"/>
      <c r="R3227" s="94"/>
    </row>
    <row r="3228" spans="10:19" ht="27" customHeight="1" x14ac:dyDescent="0.25">
      <c r="J3228" s="2">
        <v>259950.59</v>
      </c>
      <c r="K3228" s="81"/>
      <c r="L3228" s="81"/>
      <c r="M3228" s="67"/>
      <c r="N3228" s="68">
        <f>'[1]Полигран гараж'!$D$35</f>
        <v>319111.75466666667</v>
      </c>
      <c r="O3228" s="87">
        <f>'[1]Полигран гараж'!$E$35</f>
        <v>535345</v>
      </c>
      <c r="P3228" s="68" t="e">
        <f>N3228-O3228-M3228-L3228-#REF!+#REF!</f>
        <v>#REF!</v>
      </c>
      <c r="Q3228" s="28"/>
      <c r="R3228" s="94"/>
    </row>
    <row r="3229" spans="10:19" ht="27" customHeight="1" x14ac:dyDescent="0.25">
      <c r="J3229" s="64" t="e">
        <f>#REF!*12</f>
        <v>#REF!</v>
      </c>
      <c r="K3229" s="68"/>
      <c r="L3229" s="68"/>
      <c r="M3229" s="67"/>
      <c r="N3229" s="68">
        <f>[1]Нефедов!$D$44</f>
        <v>136845.72</v>
      </c>
      <c r="O3229" s="68">
        <f>[1]Нефедов!$E$44</f>
        <v>0</v>
      </c>
      <c r="P3229" s="68" t="e">
        <f>N3229-O3229-M3229-L3229-#REF!+#REF!</f>
        <v>#REF!</v>
      </c>
      <c r="Q3229" s="28"/>
      <c r="R3229" s="94"/>
    </row>
    <row r="3230" spans="10:19" ht="27" customHeight="1" x14ac:dyDescent="0.25">
      <c r="J3230" s="64" t="e">
        <f>#REF!*5+3461.33</f>
        <v>#REF!</v>
      </c>
      <c r="K3230" s="68"/>
      <c r="L3230" s="68"/>
      <c r="M3230" s="67"/>
      <c r="N3230" s="68" t="e">
        <f>#REF!</f>
        <v>#REF!</v>
      </c>
      <c r="O3230" s="68" t="e">
        <f>#REF!</f>
        <v>#REF!</v>
      </c>
      <c r="P3230" s="68" t="e">
        <f>N3230-O3230-M3230-L3230-#REF!+#REF!</f>
        <v>#REF!</v>
      </c>
      <c r="Q3230" s="28"/>
      <c r="R3230" s="94"/>
    </row>
    <row r="3231" spans="10:19" ht="27" customHeight="1" x14ac:dyDescent="0.25">
      <c r="J3231" s="87" t="e">
        <f>#REF!*3</f>
        <v>#REF!</v>
      </c>
      <c r="K3231" s="15"/>
      <c r="L3231" s="15"/>
      <c r="M3231" s="95"/>
      <c r="N3231" s="68" t="e">
        <f>#REF!</f>
        <v>#REF!</v>
      </c>
      <c r="O3231" s="68" t="e">
        <f>#REF!</f>
        <v>#REF!</v>
      </c>
      <c r="P3231" s="68" t="e">
        <f>N3231-O3231-M3231-L3231-#REF!+#REF!</f>
        <v>#REF!</v>
      </c>
      <c r="Q3231" s="28"/>
      <c r="R3231" s="94"/>
    </row>
    <row r="3232" spans="10:19" ht="27" customHeight="1" x14ac:dyDescent="0.25">
      <c r="J3232" s="64" t="e">
        <f>#REF!*5</f>
        <v>#REF!</v>
      </c>
      <c r="K3232" s="68"/>
      <c r="L3232" s="68"/>
      <c r="M3232" s="67"/>
      <c r="N3232" s="68">
        <f>[1]Интеллект!$D$30</f>
        <v>23152.800000000003</v>
      </c>
      <c r="O3232" s="68">
        <f>[1]Интеллект!$E$30</f>
        <v>27783.360000000001</v>
      </c>
      <c r="P3232" s="68" t="e">
        <f>N3232-O3232-M3232-L3232-#REF!+#REF!</f>
        <v>#REF!</v>
      </c>
      <c r="Q3232" s="28"/>
      <c r="R3232" s="94"/>
    </row>
    <row r="3233" spans="10:18" ht="27" customHeight="1" x14ac:dyDescent="0.25">
      <c r="J3233" s="64"/>
      <c r="K3233" s="64"/>
      <c r="L3233" s="64"/>
      <c r="M3233" s="64"/>
      <c r="N3233" s="68"/>
      <c r="O3233" s="65"/>
      <c r="P3233" s="68" t="e">
        <f>N3233-O3233-M3233-L3233-#REF!+#REF!</f>
        <v>#REF!</v>
      </c>
      <c r="Q3233" s="28"/>
      <c r="R3233" s="94"/>
    </row>
    <row r="3234" spans="10:18" ht="27" customHeight="1" x14ac:dyDescent="0.25">
      <c r="J3234" s="64" t="e">
        <f>#REF!*12</f>
        <v>#REF!</v>
      </c>
      <c r="K3234" s="66"/>
      <c r="L3234" s="66"/>
      <c r="M3234" s="67"/>
      <c r="N3234" s="68">
        <f>[1]Ликом!$D$49</f>
        <v>2525628.84</v>
      </c>
      <c r="O3234" s="68">
        <f>[1]Ликом!$E$49-[1]Ликом!$E$32</f>
        <v>1270938.1399999997</v>
      </c>
      <c r="P3234" s="68" t="e">
        <f>N3234-O3234-M3234-L3234-#REF!+#REF!</f>
        <v>#REF!</v>
      </c>
      <c r="Q3234" s="28"/>
      <c r="R3234" s="94"/>
    </row>
    <row r="3235" spans="10:18" ht="27" customHeight="1" x14ac:dyDescent="0.25">
      <c r="J3235" s="64" t="e">
        <f>#REF!*7+26506.7*5</f>
        <v>#REF!</v>
      </c>
      <c r="K3235" s="66"/>
      <c r="L3235" s="66"/>
      <c r="M3235" s="67"/>
      <c r="N3235" s="68">
        <f>'[1]Сафронова склад'!$D$40</f>
        <v>222987.63999999993</v>
      </c>
      <c r="O3235" s="68">
        <f>'[1]Сафронова склад'!$E$40</f>
        <v>181245</v>
      </c>
      <c r="P3235" s="68" t="e">
        <f>N3235-O3235-M3235-L3235-#REF!+#REF!</f>
        <v>#REF!</v>
      </c>
      <c r="Q3235" s="28"/>
      <c r="R3235" s="94"/>
    </row>
    <row r="3236" spans="10:18" ht="27" customHeight="1" x14ac:dyDescent="0.25">
      <c r="J3236" s="64" t="e">
        <f>#REF!*12</f>
        <v>#REF!</v>
      </c>
      <c r="K3236" s="70"/>
      <c r="L3236" s="70"/>
      <c r="M3236" s="67"/>
      <c r="N3236" s="68">
        <f>'[1]Сафронова Аполон'!$D$40</f>
        <v>302581.56</v>
      </c>
      <c r="O3236" s="68">
        <f>'[1]Сафронова Аполон'!$E$40-'[1]Сафронова Аполон'!$E$30</f>
        <v>27170.950000000012</v>
      </c>
      <c r="P3236" s="68" t="e">
        <f>N3236-O3236-M3236-L3236-#REF!+#REF!</f>
        <v>#REF!</v>
      </c>
      <c r="Q3236" s="28"/>
      <c r="R3236" s="94"/>
    </row>
    <row r="3237" spans="10:18" ht="27" customHeight="1" x14ac:dyDescent="0.25">
      <c r="J3237" s="64" t="e">
        <f>#REF!*6</f>
        <v>#REF!</v>
      </c>
      <c r="K3237" s="66"/>
      <c r="L3237" s="66"/>
      <c r="M3237" s="67"/>
      <c r="N3237" s="68" t="e">
        <f>#REF!</f>
        <v>#REF!</v>
      </c>
      <c r="O3237" s="68" t="e">
        <f>#REF!</f>
        <v>#REF!</v>
      </c>
      <c r="P3237" s="68" t="e">
        <f>N3237-O3237-M3237-L3237-#REF!+#REF!</f>
        <v>#REF!</v>
      </c>
      <c r="Q3237" s="28"/>
      <c r="R3237" s="94"/>
    </row>
    <row r="3238" spans="10:18" ht="27" customHeight="1" x14ac:dyDescent="0.25">
      <c r="J3238" s="67"/>
      <c r="K3238" s="66"/>
      <c r="L3238" s="66"/>
      <c r="M3238" s="67"/>
      <c r="N3238" s="68" t="e">
        <f>#REF!</f>
        <v>#REF!</v>
      </c>
      <c r="O3238" s="68" t="e">
        <f>#REF!</f>
        <v>#REF!</v>
      </c>
      <c r="P3238" s="68" t="e">
        <f>N3238-O3238-M3238-L3238-#REF!+#REF!</f>
        <v>#REF!</v>
      </c>
      <c r="Q3238" s="28"/>
      <c r="R3238" s="94"/>
    </row>
    <row r="3239" spans="10:18" ht="27" customHeight="1" x14ac:dyDescent="0.25">
      <c r="J3239" s="67"/>
      <c r="K3239" s="66"/>
      <c r="L3239" s="66"/>
      <c r="M3239" s="67"/>
      <c r="N3239" s="68"/>
      <c r="O3239" s="68"/>
      <c r="P3239" s="68"/>
      <c r="Q3239" s="28"/>
      <c r="R3239" s="94"/>
    </row>
    <row r="3240" spans="10:18" ht="27" customHeight="1" x14ac:dyDescent="0.25">
      <c r="J3240" s="67"/>
      <c r="K3240" s="66"/>
      <c r="L3240" s="66"/>
      <c r="M3240" s="67"/>
      <c r="N3240" s="68"/>
      <c r="O3240" s="68"/>
      <c r="P3240" s="68"/>
      <c r="Q3240" s="28"/>
      <c r="R3240" s="94"/>
    </row>
    <row r="3241" spans="10:18" ht="27" customHeight="1" x14ac:dyDescent="0.25">
      <c r="J3241" s="67"/>
      <c r="K3241" s="66"/>
      <c r="L3241" s="66"/>
      <c r="M3241" s="67"/>
      <c r="N3241" s="68"/>
      <c r="O3241" s="68"/>
      <c r="P3241" s="68"/>
      <c r="Q3241" s="28"/>
      <c r="R3241" s="94"/>
    </row>
    <row r="3242" spans="10:18" ht="27" customHeight="1" x14ac:dyDescent="0.25">
      <c r="J3242" s="67"/>
      <c r="K3242" s="66"/>
      <c r="L3242" s="66"/>
      <c r="M3242" s="67"/>
      <c r="N3242" s="68"/>
      <c r="O3242" s="68"/>
      <c r="P3242" s="68"/>
      <c r="Q3242" s="28"/>
      <c r="R3242" s="94"/>
    </row>
    <row r="3243" spans="10:18" ht="27" customHeight="1" x14ac:dyDescent="0.25">
      <c r="J3243" s="96"/>
      <c r="K3243" s="15"/>
      <c r="L3243" s="15"/>
      <c r="M3243" s="95"/>
      <c r="N3243" s="68"/>
      <c r="O3243" s="68"/>
      <c r="P3243" s="68"/>
      <c r="Q3243" s="28"/>
      <c r="R3243" s="94"/>
    </row>
    <row r="3244" spans="10:18" ht="27" customHeight="1" x14ac:dyDescent="0.25">
      <c r="J3244" s="191">
        <v>15814.43</v>
      </c>
      <c r="K3244" s="15"/>
      <c r="L3244" s="15"/>
      <c r="M3244" s="95"/>
      <c r="N3244" s="176" t="str">
        <f>'[1]школа бизнеса1'!$D$42</f>
        <v/>
      </c>
      <c r="O3244" s="176" t="str">
        <f>'[1]школа бизнеса1'!$E$42</f>
        <v/>
      </c>
      <c r="P3244" s="172" t="e">
        <f>N3244-O3244-M3245-L3245-#REF!+#REF!</f>
        <v>#VALUE!</v>
      </c>
      <c r="Q3244" s="28"/>
      <c r="R3244" s="94"/>
    </row>
    <row r="3245" spans="10:18" ht="27" customHeight="1" x14ac:dyDescent="0.25">
      <c r="J3245" s="191"/>
      <c r="K3245" s="15"/>
      <c r="L3245" s="15"/>
      <c r="M3245" s="95"/>
      <c r="N3245" s="176"/>
      <c r="O3245" s="176"/>
      <c r="P3245" s="172"/>
      <c r="Q3245" s="28"/>
      <c r="R3245" s="94"/>
    </row>
    <row r="3246" spans="10:18" ht="27" customHeight="1" x14ac:dyDescent="0.25">
      <c r="J3246" s="64" t="e">
        <f>#REF!*11</f>
        <v>#REF!</v>
      </c>
      <c r="K3246" s="66"/>
      <c r="L3246" s="66"/>
      <c r="M3246" s="67"/>
      <c r="N3246" s="68" t="str">
        <f>[1]Амбросьева!$D$40</f>
        <v/>
      </c>
      <c r="O3246" s="68" t="str">
        <f>[1]Амбросьева!$E$40</f>
        <v/>
      </c>
      <c r="P3246" s="68" t="e">
        <f>N3246-O3246-M3246-L3246-#REF!+#REF!</f>
        <v>#VALUE!</v>
      </c>
      <c r="Q3246" s="28"/>
      <c r="R3246" s="94"/>
    </row>
    <row r="3247" spans="10:18" ht="27" customHeight="1" x14ac:dyDescent="0.25">
      <c r="J3247" s="64" t="e">
        <f>#REF!*11</f>
        <v>#REF!</v>
      </c>
      <c r="K3247" s="66"/>
      <c r="L3247" s="66"/>
      <c r="M3247" s="67"/>
      <c r="N3247" s="68">
        <f>[1]Чакова!$D$40</f>
        <v>20217.439999999999</v>
      </c>
      <c r="O3247" s="68">
        <f>[1]Чакова!$E$40</f>
        <v>17058</v>
      </c>
      <c r="P3247" s="68" t="e">
        <f>N3247-O3247-M3247-L3247-#REF!+#REF!</f>
        <v>#REF!</v>
      </c>
      <c r="Q3247" s="28"/>
      <c r="R3247" s="94"/>
    </row>
    <row r="3248" spans="10:18" ht="27" customHeight="1" x14ac:dyDescent="0.25">
      <c r="J3248" s="64" t="e">
        <f>#REF!*12</f>
        <v>#REF!</v>
      </c>
      <c r="K3248" s="66"/>
      <c r="L3248" s="66"/>
      <c r="M3248" s="67"/>
      <c r="N3248" s="68">
        <f>[1]Меркулина1!$D$41</f>
        <v>30222.540000000005</v>
      </c>
      <c r="O3248" s="68">
        <f>[1]Меркулина1!$E$41</f>
        <v>30222.550000000003</v>
      </c>
      <c r="P3248" s="68" t="e">
        <f>N3248-O3248-M3248-L3248-#REF!+#REF!</f>
        <v>#REF!</v>
      </c>
      <c r="Q3248" s="28"/>
      <c r="R3248" s="94"/>
    </row>
    <row r="3249" spans="10:18" ht="27" customHeight="1" x14ac:dyDescent="0.25">
      <c r="J3249" s="64" t="e">
        <f>#REF!*12</f>
        <v>#REF!</v>
      </c>
      <c r="K3249" s="66"/>
      <c r="L3249" s="66"/>
      <c r="M3249" s="67"/>
      <c r="N3249" s="68">
        <f>'[1]Кассервис '!$D$45</f>
        <v>79031.430000000022</v>
      </c>
      <c r="O3249" s="68">
        <f>'[1]Кассервис '!$E$45</f>
        <v>96593.97000000003</v>
      </c>
      <c r="P3249" s="68" t="e">
        <f>N3249-O3249-M3249-L3249-#REF!+#REF!</f>
        <v>#REF!</v>
      </c>
      <c r="Q3249" s="28"/>
      <c r="R3249" s="94"/>
    </row>
    <row r="3250" spans="10:18" ht="27" customHeight="1" x14ac:dyDescent="0.25">
      <c r="J3250" s="87">
        <v>4285.84</v>
      </c>
      <c r="K3250" s="15"/>
      <c r="L3250" s="15"/>
      <c r="M3250" s="95"/>
      <c r="N3250" s="68" t="e">
        <f>#REF!</f>
        <v>#REF!</v>
      </c>
      <c r="O3250" s="68" t="e">
        <f>#REF!</f>
        <v>#REF!</v>
      </c>
      <c r="P3250" s="68" t="e">
        <f>N3250-O3250-M3250-L3250-#REF!+#REF!</f>
        <v>#REF!</v>
      </c>
      <c r="Q3250" s="28"/>
      <c r="R3250" s="94"/>
    </row>
    <row r="3251" spans="10:18" ht="27" customHeight="1" x14ac:dyDescent="0.25">
      <c r="J3251" s="87">
        <v>256</v>
      </c>
      <c r="K3251" s="15"/>
      <c r="L3251" s="15"/>
      <c r="M3251" s="95"/>
      <c r="N3251" s="68">
        <v>256</v>
      </c>
      <c r="O3251" s="68">
        <f>[1]Носова!$E$49</f>
        <v>256</v>
      </c>
      <c r="P3251" s="68" t="e">
        <f>N3251-O3251-M3251-L3251-#REF!+#REF!</f>
        <v>#REF!</v>
      </c>
      <c r="Q3251" s="28"/>
      <c r="R3251" s="17"/>
    </row>
    <row r="3252" spans="10:18" ht="27" customHeight="1" x14ac:dyDescent="0.25">
      <c r="J3252" s="87" t="e">
        <f>#REF!*7+#REF!/31*7</f>
        <v>#REF!</v>
      </c>
      <c r="K3252" s="15"/>
      <c r="L3252" s="15"/>
      <c r="M3252" s="95"/>
      <c r="N3252" s="68" t="e">
        <f>#REF!</f>
        <v>#REF!</v>
      </c>
      <c r="O3252" s="68" t="e">
        <f>#REF!</f>
        <v>#REF!</v>
      </c>
      <c r="P3252" s="68" t="e">
        <f>N3252-O3252-M3252-L3252-#REF!+#REF!</f>
        <v>#REF!</v>
      </c>
      <c r="Q3252" s="28"/>
      <c r="R3252" s="17"/>
    </row>
    <row r="3253" spans="10:18" ht="27" customHeight="1" x14ac:dyDescent="0.25">
      <c r="J3253" s="87" t="e">
        <f>#REF!/31*8+#REF!*7</f>
        <v>#REF!</v>
      </c>
      <c r="K3253" s="15"/>
      <c r="L3253" s="15"/>
      <c r="M3253" s="95"/>
      <c r="N3253" s="68" t="e">
        <f>#REF!</f>
        <v>#REF!</v>
      </c>
      <c r="O3253" s="68" t="e">
        <f>#REF!</f>
        <v>#REF!</v>
      </c>
      <c r="P3253" s="68" t="e">
        <f>N3253-O3253-M3253-L3253-#REF!+#REF!</f>
        <v>#REF!</v>
      </c>
      <c r="Q3253" s="28"/>
      <c r="R3253" s="17"/>
    </row>
    <row r="3254" spans="10:18" ht="27" customHeight="1" x14ac:dyDescent="0.25">
      <c r="J3254" s="87" t="e">
        <f>#REF!/31*8+#REF!*7</f>
        <v>#REF!</v>
      </c>
      <c r="K3254" s="15"/>
      <c r="L3254" s="15"/>
      <c r="M3254" s="95"/>
      <c r="N3254" s="68" t="e">
        <f>#REF!</f>
        <v>#REF!</v>
      </c>
      <c r="O3254" s="68" t="e">
        <f>#REF!</f>
        <v>#REF!</v>
      </c>
      <c r="P3254" s="68" t="e">
        <f>N3254-O3254-M3254-L3254-#REF!+#REF!</f>
        <v>#REF!</v>
      </c>
      <c r="Q3254" s="28"/>
      <c r="R3254" s="17"/>
    </row>
    <row r="3255" spans="10:18" ht="27" customHeight="1" x14ac:dyDescent="0.25">
      <c r="J3255" s="96"/>
      <c r="K3255" s="15"/>
      <c r="L3255" s="15"/>
      <c r="M3255" s="95"/>
      <c r="N3255" s="68"/>
      <c r="O3255" s="68"/>
      <c r="P3255" s="68"/>
      <c r="Q3255" s="28"/>
      <c r="R3255" s="17"/>
    </row>
    <row r="3256" spans="10:18" ht="27" customHeight="1" x14ac:dyDescent="0.25">
      <c r="J3256" s="64" t="e">
        <f>#REF!*12</f>
        <v>#REF!</v>
      </c>
      <c r="K3256" s="66"/>
      <c r="L3256" s="66"/>
      <c r="M3256" s="67"/>
      <c r="N3256" s="68" t="e">
        <f>#REF!</f>
        <v>#REF!</v>
      </c>
      <c r="O3256" s="68" t="e">
        <f>#REF!</f>
        <v>#REF!</v>
      </c>
      <c r="P3256" s="68" t="e">
        <f>N3256-O3256-M3256-L3256-#REF!+#REF!</f>
        <v>#REF!</v>
      </c>
      <c r="Q3256" s="28"/>
      <c r="R3256" s="17"/>
    </row>
    <row r="3257" spans="10:18" ht="27" customHeight="1" x14ac:dyDescent="0.25">
      <c r="J3257" s="64" t="e">
        <f>#REF!*12</f>
        <v>#REF!</v>
      </c>
      <c r="K3257" s="66"/>
      <c r="L3257" s="66"/>
      <c r="M3257" s="67"/>
      <c r="N3257" s="68" t="e">
        <f>#REF!</f>
        <v>#REF!</v>
      </c>
      <c r="O3257" s="68" t="e">
        <f>#REF!</f>
        <v>#REF!</v>
      </c>
      <c r="P3257" s="68" t="e">
        <f>N3257-O3257-M3257-L3257-#REF!+#REF!</f>
        <v>#REF!</v>
      </c>
      <c r="Q3257" s="28"/>
      <c r="R3257" s="17"/>
    </row>
    <row r="3258" spans="10:18" ht="27" customHeight="1" x14ac:dyDescent="0.25">
      <c r="J3258" s="64" t="e">
        <f>#REF!*12</f>
        <v>#REF!</v>
      </c>
      <c r="K3258" s="66"/>
      <c r="L3258" s="66"/>
      <c r="M3258" s="67"/>
      <c r="N3258" s="68" t="e">
        <f>#REF!</f>
        <v>#REF!</v>
      </c>
      <c r="O3258" s="68" t="e">
        <f>#REF!</f>
        <v>#REF!</v>
      </c>
      <c r="P3258" s="68" t="e">
        <f>N3258-O3258-M3258-L3258-#REF!+#REF!</f>
        <v>#REF!</v>
      </c>
      <c r="Q3258" s="28"/>
      <c r="R3258" s="17"/>
    </row>
    <row r="3259" spans="10:18" ht="27" customHeight="1" x14ac:dyDescent="0.25">
      <c r="J3259" s="64" t="e">
        <f>#REF!*12</f>
        <v>#REF!</v>
      </c>
      <c r="K3259" s="66"/>
      <c r="L3259" s="170"/>
      <c r="M3259" s="173"/>
      <c r="N3259" s="172" t="e">
        <f>#REF!</f>
        <v>#REF!</v>
      </c>
      <c r="O3259" s="172" t="e">
        <f>#REF!</f>
        <v>#REF!</v>
      </c>
      <c r="P3259" s="172" t="e">
        <f>N3259-O3259-M3259-L3259-#REF!+#REF!</f>
        <v>#REF!</v>
      </c>
      <c r="Q3259" s="28"/>
      <c r="R3259" s="17"/>
    </row>
    <row r="3260" spans="10:18" ht="27" customHeight="1" x14ac:dyDescent="0.25">
      <c r="J3260" s="64" t="e">
        <f>#REF!*7+#REF!/31*12</f>
        <v>#REF!</v>
      </c>
      <c r="K3260" s="66"/>
      <c r="L3260" s="170"/>
      <c r="M3260" s="173"/>
      <c r="N3260" s="172"/>
      <c r="O3260" s="172"/>
      <c r="P3260" s="172"/>
      <c r="Q3260" s="28"/>
      <c r="R3260" s="17"/>
    </row>
    <row r="3261" spans="10:18" ht="27" customHeight="1" x14ac:dyDescent="0.25">
      <c r="J3261" s="87" t="e">
        <f>#REF!*12</f>
        <v>#REF!</v>
      </c>
      <c r="K3261" s="11"/>
      <c r="L3261" s="11"/>
      <c r="M3261" s="67"/>
      <c r="N3261" s="68" t="str">
        <f>[1]Борбоева!$D$33</f>
        <v/>
      </c>
      <c r="O3261" s="68">
        <f>[1]Борбоева!$E$33</f>
        <v>14000</v>
      </c>
      <c r="P3261" s="68" t="e">
        <f>N3261-O3261-M3261-L3261-#REF!+#REF!</f>
        <v>#VALUE!</v>
      </c>
      <c r="Q3261" s="28"/>
      <c r="R3261" s="17"/>
    </row>
    <row r="3262" spans="10:18" ht="27" customHeight="1" x14ac:dyDescent="0.25">
      <c r="J3262" s="87" t="e">
        <f>#REF!*11</f>
        <v>#REF!</v>
      </c>
      <c r="K3262" s="11"/>
      <c r="L3262" s="11"/>
      <c r="M3262" s="71">
        <v>19732.79</v>
      </c>
      <c r="N3262" s="68">
        <f>[1]Егоров!$D$31</f>
        <v>19732.789999999997</v>
      </c>
      <c r="O3262" s="68">
        <f>[1]Егоров!$E$31-[1]Егоров!$E$30</f>
        <v>0</v>
      </c>
      <c r="P3262" s="68" t="e">
        <f>N3262-O3262-M3262-L3262-#REF!+#REF!</f>
        <v>#REF!</v>
      </c>
      <c r="Q3262" s="28"/>
      <c r="R3262" s="17"/>
    </row>
    <row r="3263" spans="10:18" ht="27" customHeight="1" x14ac:dyDescent="0.25">
      <c r="J3263" s="87" t="e">
        <f>#REF!*10</f>
        <v>#REF!</v>
      </c>
      <c r="K3263" s="11"/>
      <c r="L3263" s="11"/>
      <c r="M3263" s="67"/>
      <c r="N3263" s="68" t="str">
        <f>[1]УМИЦ!$D$38</f>
        <v/>
      </c>
      <c r="O3263" s="68">
        <f>[1]УМИЦ!$E$38</f>
        <v>2214.1799999999998</v>
      </c>
      <c r="P3263" s="68" t="e">
        <f>N3263-O3263-M3263-L3263-#REF!+#REF!</f>
        <v>#VALUE!</v>
      </c>
      <c r="Q3263" s="28"/>
      <c r="R3263" s="17"/>
    </row>
    <row r="3264" spans="10:18" ht="27" customHeight="1" x14ac:dyDescent="0.25">
      <c r="J3264" s="87" t="e">
        <f>#REF!*6</f>
        <v>#REF!</v>
      </c>
      <c r="K3264" s="11"/>
      <c r="L3264" s="11"/>
      <c r="M3264" s="71">
        <v>14839</v>
      </c>
      <c r="N3264" s="68" t="str">
        <f>[1]Остякова!$D$38</f>
        <v/>
      </c>
      <c r="O3264" s="68" t="e">
        <f>[1]Остякова!$E$38-[1]Остякова!$E$23</f>
        <v>#VALUE!</v>
      </c>
      <c r="P3264" s="68" t="e">
        <f>N3264-O3264-M3264-L3264-#REF!+#REF!</f>
        <v>#VALUE!</v>
      </c>
      <c r="Q3264" s="28"/>
      <c r="R3264" s="17"/>
    </row>
    <row r="3265" spans="10:18" ht="27" customHeight="1" x14ac:dyDescent="0.25">
      <c r="J3265" s="87" t="e">
        <f>#REF!*4</f>
        <v>#REF!</v>
      </c>
      <c r="K3265" s="11"/>
      <c r="L3265" s="11"/>
      <c r="M3265" s="67"/>
      <c r="N3265" s="68" t="str">
        <f>'[1]Герасимова Л_И_'!$D$36</f>
        <v/>
      </c>
      <c r="O3265" s="68" t="str">
        <f>'[1]Герасимова Л_И_'!$E$36</f>
        <v/>
      </c>
      <c r="P3265" s="68" t="e">
        <f>N3265-O3265-M3265-L3265-#REF!+#REF!</f>
        <v>#VALUE!</v>
      </c>
      <c r="Q3265" s="28"/>
      <c r="R3265" s="17"/>
    </row>
    <row r="3266" spans="10:18" ht="27" customHeight="1" x14ac:dyDescent="0.25">
      <c r="J3266" s="87" t="e">
        <f>#REF!*9+#REF!/31*10</f>
        <v>#REF!</v>
      </c>
      <c r="K3266" s="15"/>
      <c r="L3266" s="15"/>
      <c r="M3266" s="95"/>
      <c r="N3266" s="68">
        <f>[1]Монтаж_Дизайн!$D$31</f>
        <v>44559.320000000007</v>
      </c>
      <c r="O3266" s="68">
        <f>[1]Монтаж_Дизайн!$E$31</f>
        <v>0</v>
      </c>
      <c r="P3266" s="68" t="e">
        <f>N3266-O3266-M3266-L3266-#REF!+#REF!</f>
        <v>#REF!</v>
      </c>
      <c r="Q3266" s="28"/>
      <c r="R3266" s="17"/>
    </row>
    <row r="3267" spans="10:18" ht="27" customHeight="1" x14ac:dyDescent="0.25">
      <c r="J3267" s="96"/>
      <c r="K3267" s="15"/>
      <c r="L3267" s="15"/>
      <c r="M3267" s="95"/>
      <c r="N3267" s="68"/>
      <c r="O3267" s="68"/>
      <c r="P3267" s="68"/>
      <c r="Q3267" s="28"/>
      <c r="R3267" s="17"/>
    </row>
    <row r="3268" spans="10:18" ht="27" customHeight="1" x14ac:dyDescent="0.25">
      <c r="J3268" s="64" t="e">
        <f>#REF!*12</f>
        <v>#REF!</v>
      </c>
      <c r="K3268" s="66"/>
      <c r="L3268" s="66"/>
      <c r="M3268" s="67"/>
      <c r="N3268" s="68" t="e">
        <f>#REF!</f>
        <v>#REF!</v>
      </c>
      <c r="O3268" s="68" t="e">
        <f>#REF!</f>
        <v>#REF!</v>
      </c>
      <c r="P3268" s="68" t="e">
        <f>N3268-O3268-M3268-L3268-#REF!+#REF!</f>
        <v>#REF!</v>
      </c>
      <c r="Q3268" s="28"/>
      <c r="R3268" s="17"/>
    </row>
    <row r="3269" spans="10:18" ht="27" customHeight="1" x14ac:dyDescent="0.25">
      <c r="J3269" s="64" t="e">
        <f>#REF!*12</f>
        <v>#REF!</v>
      </c>
      <c r="K3269" s="66"/>
      <c r="L3269" s="66"/>
      <c r="M3269" s="67"/>
      <c r="N3269" s="68" t="e">
        <f>#REF!</f>
        <v>#REF!</v>
      </c>
      <c r="O3269" s="68" t="e">
        <f>#REF!</f>
        <v>#REF!</v>
      </c>
      <c r="P3269" s="68" t="e">
        <f>N3269-O3269-M3269-L3269-#REF!+#REF!</f>
        <v>#REF!</v>
      </c>
      <c r="Q3269" s="28"/>
      <c r="R3269" s="17"/>
    </row>
    <row r="3270" spans="10:18" ht="27" customHeight="1" x14ac:dyDescent="0.25">
      <c r="J3270" s="64" t="e">
        <f>#REF!*12</f>
        <v>#REF!</v>
      </c>
      <c r="K3270" s="66"/>
      <c r="L3270" s="66"/>
      <c r="M3270" s="67"/>
      <c r="N3270" s="68" t="e">
        <f>#REF!</f>
        <v>#REF!</v>
      </c>
      <c r="O3270" s="68" t="e">
        <f>#REF!</f>
        <v>#REF!</v>
      </c>
      <c r="P3270" s="68" t="e">
        <f>N3270-O3270-M3270-L3270-#REF!+#REF!</f>
        <v>#REF!</v>
      </c>
      <c r="Q3270" s="28"/>
      <c r="R3270" s="17"/>
    </row>
    <row r="3271" spans="10:18" ht="27" customHeight="1" x14ac:dyDescent="0.25">
      <c r="J3271" s="64" t="e">
        <f>#REF!*12</f>
        <v>#REF!</v>
      </c>
      <c r="K3271" s="66"/>
      <c r="L3271" s="66"/>
      <c r="M3271" s="67"/>
      <c r="N3271" s="68" t="e">
        <f>#REF!</f>
        <v>#REF!</v>
      </c>
      <c r="O3271" s="68" t="e">
        <f>#REF!</f>
        <v>#REF!</v>
      </c>
      <c r="P3271" s="68" t="e">
        <f>N3271-O3271-M3271-L3271-#REF!+#REF!</f>
        <v>#REF!</v>
      </c>
      <c r="Q3271" s="28"/>
      <c r="R3271" s="17"/>
    </row>
    <row r="3272" spans="10:18" ht="27" customHeight="1" x14ac:dyDescent="0.25">
      <c r="J3272" s="64" t="e">
        <f>#REF!*12</f>
        <v>#REF!</v>
      </c>
      <c r="K3272" s="66"/>
      <c r="L3272" s="66"/>
      <c r="M3272" s="67"/>
      <c r="N3272" s="68" t="str">
        <f>[1]Земляков!$D$44</f>
        <v/>
      </c>
      <c r="O3272" s="68" t="str">
        <f>[1]Земляков!$E$44</f>
        <v/>
      </c>
      <c r="P3272" s="68" t="e">
        <f>N3272-O3272-M3272-L3272-#REF!+#REF!</f>
        <v>#VALUE!</v>
      </c>
      <c r="Q3272" s="28"/>
      <c r="R3272" s="17"/>
    </row>
    <row r="3273" spans="10:18" ht="27" customHeight="1" x14ac:dyDescent="0.25">
      <c r="J3273" s="64" t="e">
        <f>#REF!*12</f>
        <v>#REF!</v>
      </c>
      <c r="K3273" s="66"/>
      <c r="L3273" s="66"/>
      <c r="M3273" s="71">
        <v>79500</v>
      </c>
      <c r="N3273" s="68" t="e">
        <f>#REF!</f>
        <v>#REF!</v>
      </c>
      <c r="O3273" s="68" t="e">
        <f>#REF!-#REF!</f>
        <v>#REF!</v>
      </c>
      <c r="P3273" s="68" t="e">
        <f>N3273-O3273-M3273-L3273-#REF!+#REF!</f>
        <v>#REF!</v>
      </c>
      <c r="Q3273" s="28"/>
      <c r="R3273" s="17"/>
    </row>
    <row r="3274" spans="10:18" ht="27" customHeight="1" x14ac:dyDescent="0.25">
      <c r="J3274" s="87" t="e">
        <f>#REF!*12</f>
        <v>#REF!</v>
      </c>
      <c r="K3274" s="15"/>
      <c r="L3274" s="15"/>
      <c r="M3274" s="95"/>
      <c r="N3274" s="68">
        <f>[1]Рудник!$D$36</f>
        <v>50232.960000000014</v>
      </c>
      <c r="O3274" s="68">
        <f>[1]Рудник!$E$36</f>
        <v>50000</v>
      </c>
      <c r="P3274" s="68" t="e">
        <f>N3274-O3274-M3274-L3274-#REF!+#REF!</f>
        <v>#REF!</v>
      </c>
      <c r="Q3274" s="28"/>
      <c r="R3274" s="17"/>
    </row>
    <row r="3275" spans="10:18" ht="27" customHeight="1" x14ac:dyDescent="0.25">
      <c r="J3275" s="64" t="e">
        <f>#REF!*9+#REF!/31*16</f>
        <v>#REF!</v>
      </c>
      <c r="K3275" s="66"/>
      <c r="L3275" s="66"/>
      <c r="M3275" s="67"/>
      <c r="N3275" s="68">
        <f>'[1]Кондратьева Г_Н_'!$D$39</f>
        <v>28786.861290322584</v>
      </c>
      <c r="O3275" s="68">
        <f>'[1]Кондратьева Г_Н_'!$E$39</f>
        <v>26529.78</v>
      </c>
      <c r="P3275" s="68" t="e">
        <f>N3275-O3275-M3275-L3275-#REF!+#REF!</f>
        <v>#REF!</v>
      </c>
      <c r="Q3275" s="28"/>
      <c r="R3275" s="17"/>
    </row>
    <row r="3276" spans="10:18" ht="27" customHeight="1" x14ac:dyDescent="0.25">
      <c r="J3276" s="64" t="e">
        <f>#REF!*12</f>
        <v>#REF!</v>
      </c>
      <c r="K3276" s="66"/>
      <c r="L3276" s="66"/>
      <c r="M3276" s="71">
        <v>61968</v>
      </c>
      <c r="N3276" s="68">
        <f>'[1]Герасимов А_Г_'!$D$41</f>
        <v>61968.000000000015</v>
      </c>
      <c r="O3276" s="99">
        <f>'[1]Герасимов А_Г_'!$E$41-'[1]Герасимов А_Г_'!$E$31</f>
        <v>0</v>
      </c>
      <c r="P3276" s="68" t="e">
        <f>N3276-O3276-M3276-L3276-#REF!+#REF!</f>
        <v>#REF!</v>
      </c>
      <c r="Q3276" s="28"/>
      <c r="R3276" s="17"/>
    </row>
    <row r="3277" spans="10:18" ht="27" customHeight="1" x14ac:dyDescent="0.25">
      <c r="J3277" s="64"/>
      <c r="K3277" s="66"/>
      <c r="L3277" s="66"/>
      <c r="M3277" s="67"/>
      <c r="N3277" s="68"/>
      <c r="O3277" s="68"/>
      <c r="P3277" s="68"/>
      <c r="Q3277" s="28"/>
      <c r="R3277" s="17"/>
    </row>
    <row r="3278" spans="10:18" ht="27" customHeight="1" x14ac:dyDescent="0.25">
      <c r="J3278" s="64" t="e">
        <f>#REF!*12</f>
        <v>#REF!</v>
      </c>
      <c r="K3278" s="66"/>
      <c r="L3278" s="66"/>
      <c r="M3278" s="67"/>
      <c r="N3278" s="68" t="e">
        <f>#REF!</f>
        <v>#REF!</v>
      </c>
      <c r="O3278" s="68" t="e">
        <f>#REF!</f>
        <v>#REF!</v>
      </c>
      <c r="P3278" s="68" t="e">
        <f>N3278-O3278-M3278-L3278-#REF!+#REF!</f>
        <v>#REF!</v>
      </c>
      <c r="Q3278" s="28"/>
      <c r="R3278" s="17"/>
    </row>
    <row r="3279" spans="10:18" ht="27" customHeight="1" x14ac:dyDescent="0.25">
      <c r="J3279" s="64" t="e">
        <f>#REF!*12</f>
        <v>#REF!</v>
      </c>
      <c r="K3279" s="66"/>
      <c r="L3279" s="66"/>
      <c r="M3279" s="67"/>
      <c r="N3279" s="68">
        <f>[1]Кочканов1!$D$42</f>
        <v>16617.719999999998</v>
      </c>
      <c r="O3279" s="68">
        <f>[1]Кочканов1!$E$42</f>
        <v>16617.72</v>
      </c>
      <c r="P3279" s="68" t="e">
        <f>N3279-O3279-M3279-L3279-#REF!+#REF!</f>
        <v>#REF!</v>
      </c>
      <c r="Q3279" s="28"/>
      <c r="R3279" s="17"/>
    </row>
    <row r="3280" spans="10:18" ht="27" customHeight="1" x14ac:dyDescent="0.25">
      <c r="J3280" s="64" t="e">
        <f>#REF!*12</f>
        <v>#REF!</v>
      </c>
      <c r="K3280" s="66"/>
      <c r="L3280" s="66"/>
      <c r="M3280" s="67"/>
      <c r="N3280" s="68">
        <f>'[1]Пустовая '!$D$44</f>
        <v>29081.039999999994</v>
      </c>
      <c r="O3280" s="68">
        <f>'[1]Пустовая '!$E$44</f>
        <v>25732.33</v>
      </c>
      <c r="P3280" s="68" t="e">
        <f>N3280-O3280-M3280-L3280-#REF!+#REF!</f>
        <v>#REF!</v>
      </c>
      <c r="Q3280" s="28"/>
      <c r="R3280" s="17"/>
    </row>
    <row r="3281" spans="10:18" ht="27" customHeight="1" x14ac:dyDescent="0.25">
      <c r="J3281" s="64" t="e">
        <f>#REF!*12</f>
        <v>#REF!</v>
      </c>
      <c r="K3281" s="66"/>
      <c r="L3281" s="66"/>
      <c r="M3281" s="67"/>
      <c r="N3281" s="68">
        <f>'[1]Харитонова '!$D$43</f>
        <v>57470.16</v>
      </c>
      <c r="O3281" s="68">
        <f>'[1]Харитонова '!$E$43</f>
        <v>53160</v>
      </c>
      <c r="P3281" s="68" t="e">
        <f>N3281-O3281-M3281-L3281-#REF!+#REF!</f>
        <v>#REF!</v>
      </c>
      <c r="Q3281" s="28"/>
      <c r="R3281" s="17"/>
    </row>
    <row r="3282" spans="10:18" ht="27" customHeight="1" x14ac:dyDescent="0.25">
      <c r="J3282" s="172" t="e">
        <f>#REF!*12</f>
        <v>#REF!</v>
      </c>
      <c r="K3282" s="175"/>
      <c r="L3282" s="88"/>
      <c r="M3282" s="170"/>
      <c r="N3282" s="172" t="str">
        <f>'[1]ГУ ЯКУТИЯ'!$D$35</f>
        <v/>
      </c>
      <c r="O3282" s="172" t="str">
        <f>'[1]ГУ ЯКУТИЯ'!$E$35</f>
        <v/>
      </c>
      <c r="P3282" s="172" t="e">
        <f>N3282-O3282-M3282-L3283-#REF!+#REF!</f>
        <v>#VALUE!</v>
      </c>
      <c r="Q3282" s="28"/>
      <c r="R3282" s="17"/>
    </row>
    <row r="3283" spans="10:18" ht="27" customHeight="1" x14ac:dyDescent="0.25">
      <c r="J3283" s="172"/>
      <c r="K3283" s="175"/>
      <c r="L3283" s="100"/>
      <c r="M3283" s="170"/>
      <c r="N3283" s="172"/>
      <c r="O3283" s="172"/>
      <c r="P3283" s="172"/>
      <c r="Q3283" s="75"/>
      <c r="R3283" s="17"/>
    </row>
    <row r="3284" spans="10:18" ht="27" customHeight="1" x14ac:dyDescent="0.25">
      <c r="J3284" s="64"/>
      <c r="K3284" s="64"/>
      <c r="L3284" s="64"/>
      <c r="M3284" s="64"/>
      <c r="N3284" s="68"/>
      <c r="O3284" s="64"/>
      <c r="P3284" s="68"/>
      <c r="Q3284" s="101"/>
      <c r="R3284" s="17"/>
    </row>
    <row r="3285" spans="10:18" ht="27" customHeight="1" x14ac:dyDescent="0.25">
      <c r="J3285" s="64"/>
      <c r="K3285" s="66"/>
      <c r="L3285" s="66"/>
      <c r="M3285" s="67"/>
      <c r="N3285" s="68"/>
      <c r="O3285" s="68"/>
      <c r="P3285" s="68"/>
      <c r="Q3285" s="28"/>
      <c r="R3285" s="17"/>
    </row>
    <row r="3286" spans="10:18" ht="27" customHeight="1" x14ac:dyDescent="0.25">
      <c r="J3286" s="64" t="e">
        <f>#REF!*12</f>
        <v>#REF!</v>
      </c>
      <c r="K3286" s="65"/>
      <c r="L3286" s="176"/>
      <c r="M3286" s="176"/>
      <c r="N3286" s="176" t="e">
        <f>#REF!-#REF!</f>
        <v>#REF!</v>
      </c>
      <c r="O3286" s="176" t="e">
        <f>#REF!</f>
        <v>#REF!</v>
      </c>
      <c r="P3286" s="172" t="e">
        <f>N3286-O3286-M3288-L3288-#REF!+#REF!</f>
        <v>#REF!</v>
      </c>
      <c r="Q3286" s="102"/>
      <c r="R3286" s="17"/>
    </row>
    <row r="3287" spans="10:18" ht="27" customHeight="1" x14ac:dyDescent="0.25">
      <c r="J3287" s="64" t="e">
        <f>#REF!*12</f>
        <v>#REF!</v>
      </c>
      <c r="K3287" s="64"/>
      <c r="L3287" s="176"/>
      <c r="M3287" s="176"/>
      <c r="N3287" s="176"/>
      <c r="O3287" s="176"/>
      <c r="P3287" s="172"/>
      <c r="Q3287" s="102"/>
      <c r="R3287" s="17"/>
    </row>
    <row r="3288" spans="10:18" ht="27" customHeight="1" x14ac:dyDescent="0.25">
      <c r="J3288" s="64" t="e">
        <f>#REF!*5</f>
        <v>#REF!</v>
      </c>
      <c r="K3288" s="66"/>
      <c r="L3288" s="176"/>
      <c r="M3288" s="176"/>
      <c r="N3288" s="176"/>
      <c r="O3288" s="176"/>
      <c r="P3288" s="172"/>
      <c r="Q3288" s="102"/>
      <c r="R3288" s="17"/>
    </row>
    <row r="3289" spans="10:18" ht="27" customHeight="1" x14ac:dyDescent="0.25">
      <c r="J3289" s="64" t="e">
        <f>#REF!*12</f>
        <v>#REF!</v>
      </c>
      <c r="K3289" s="66"/>
      <c r="L3289" s="66"/>
      <c r="M3289" s="67"/>
      <c r="N3289" s="68" t="e">
        <f>#REF!</f>
        <v>#REF!</v>
      </c>
      <c r="O3289" s="68" t="e">
        <f>#REF!</f>
        <v>#REF!</v>
      </c>
      <c r="P3289" s="68" t="e">
        <f>N3289-O3289-M3289-L3289-#REF!+#REF!</f>
        <v>#REF!</v>
      </c>
      <c r="Q3289" s="28"/>
      <c r="R3289" s="17"/>
    </row>
    <row r="3290" spans="10:18" ht="27" customHeight="1" x14ac:dyDescent="0.25">
      <c r="J3290" s="64" t="e">
        <f>#REF!*12</f>
        <v>#REF!</v>
      </c>
      <c r="K3290" s="66"/>
      <c r="L3290" s="170"/>
      <c r="M3290" s="171"/>
      <c r="N3290" s="176" t="e">
        <f>#REF!-#REF!</f>
        <v>#REF!</v>
      </c>
      <c r="O3290" s="176" t="e">
        <f>#REF!-#REF!</f>
        <v>#REF!</v>
      </c>
      <c r="P3290" s="172" t="e">
        <f>N3290-O3290-M3291-L3291-#REF!+#REF!</f>
        <v>#REF!</v>
      </c>
      <c r="Q3290" s="102"/>
      <c r="R3290" s="17"/>
    </row>
    <row r="3291" spans="10:18" ht="27" customHeight="1" x14ac:dyDescent="0.25">
      <c r="J3291" s="64" t="e">
        <f>#REF!*12</f>
        <v>#REF!</v>
      </c>
      <c r="K3291" s="66"/>
      <c r="L3291" s="170"/>
      <c r="M3291" s="171"/>
      <c r="N3291" s="176"/>
      <c r="O3291" s="176"/>
      <c r="P3291" s="172"/>
      <c r="Q3291" s="102"/>
      <c r="R3291" s="17"/>
    </row>
    <row r="3292" spans="10:18" ht="27" customHeight="1" x14ac:dyDescent="0.25">
      <c r="J3292" s="64" t="e">
        <f>#REF!*12</f>
        <v>#REF!</v>
      </c>
      <c r="K3292" s="66"/>
      <c r="L3292" s="66"/>
      <c r="M3292" s="67"/>
      <c r="N3292" s="68">
        <f>[1]Сахавтормет1!$D$44</f>
        <v>184389.12000000002</v>
      </c>
      <c r="O3292" s="68">
        <f>[1]Сахавтормет1!$E$44</f>
        <v>184389.12</v>
      </c>
      <c r="P3292" s="68" t="e">
        <f>N3292-O3292-M3292-L3292-#REF!+#REF!</f>
        <v>#REF!</v>
      </c>
      <c r="Q3292" s="28"/>
      <c r="R3292" s="17"/>
    </row>
    <row r="3293" spans="10:18" ht="27" customHeight="1" x14ac:dyDescent="0.25">
      <c r="J3293" s="64" t="e">
        <f>#REF!*12</f>
        <v>#REF!</v>
      </c>
      <c r="K3293" s="68"/>
      <c r="L3293" s="68"/>
      <c r="M3293" s="98"/>
      <c r="N3293" s="68" t="e">
        <f>[1]Меркури1!$D$42-[1]Меркури1!$D$20</f>
        <v>#VALUE!</v>
      </c>
      <c r="O3293" s="68">
        <f>[1]Меркури1!$E$42</f>
        <v>16737.080000000002</v>
      </c>
      <c r="P3293" s="68" t="e">
        <f>N3293-O3293-M3293-L3293-#REF!+#REF!</f>
        <v>#VALUE!</v>
      </c>
      <c r="Q3293" s="28"/>
      <c r="R3293" s="17"/>
    </row>
    <row r="3294" spans="10:18" ht="27" customHeight="1" x14ac:dyDescent="0.25">
      <c r="J3294" s="64" t="e">
        <f>#REF!*12</f>
        <v>#REF!</v>
      </c>
      <c r="K3294" s="68"/>
      <c r="L3294" s="68"/>
      <c r="M3294" s="98"/>
      <c r="N3294" s="68">
        <f>'[1]Меркури контора'!$D$34</f>
        <v>387044.75999999995</v>
      </c>
      <c r="O3294" s="68" t="e">
        <f>'[1]Меркури контора'!$E$34-'[1]Меркури контора'!$E$17</f>
        <v>#VALUE!</v>
      </c>
      <c r="P3294" s="68" t="e">
        <f>N3294-O3294-M3294-L3294-#REF!+#REF!</f>
        <v>#VALUE!</v>
      </c>
      <c r="Q3294" s="28"/>
      <c r="R3294" s="17"/>
    </row>
    <row r="3295" spans="10:18" ht="27" customHeight="1" x14ac:dyDescent="0.25">
      <c r="J3295" s="64" t="e">
        <f>#REF!*12</f>
        <v>#REF!</v>
      </c>
      <c r="K3295" s="66"/>
      <c r="L3295" s="66"/>
      <c r="M3295" s="67"/>
      <c r="N3295" s="68" t="e">
        <f>#REF!</f>
        <v>#REF!</v>
      </c>
      <c r="O3295" s="68" t="e">
        <f>#REF!</f>
        <v>#REF!</v>
      </c>
      <c r="P3295" s="68" t="e">
        <f>N3295-O3295-M3295-L3295-#REF!+#REF!</f>
        <v>#REF!</v>
      </c>
      <c r="Q3295" s="28"/>
      <c r="R3295" s="17"/>
    </row>
    <row r="3296" spans="10:18" ht="27" customHeight="1" x14ac:dyDescent="0.25">
      <c r="J3296" s="64" t="e">
        <f>#REF!*12</f>
        <v>#REF!</v>
      </c>
      <c r="K3296" s="66"/>
      <c r="L3296" s="66"/>
      <c r="M3296" s="67"/>
      <c r="N3296" s="68" t="e">
        <f>#REF!-#REF!</f>
        <v>#REF!</v>
      </c>
      <c r="O3296" s="68" t="e">
        <f>#REF!</f>
        <v>#REF!</v>
      </c>
      <c r="P3296" s="68" t="e">
        <f>N3296-O3296-M3296-L3296-#REF!+#REF!</f>
        <v>#REF!</v>
      </c>
      <c r="Q3296" s="28"/>
      <c r="R3296" s="17"/>
    </row>
    <row r="3297" spans="10:18" ht="27" customHeight="1" x14ac:dyDescent="0.25">
      <c r="J3297" s="64" t="e">
        <f>#REF!*12</f>
        <v>#REF!</v>
      </c>
      <c r="K3297" s="66"/>
      <c r="L3297" s="66"/>
      <c r="M3297" s="67"/>
      <c r="N3297" s="68">
        <f>[1]Гулиев1!$D$41-[1]Гулиев1!$D$19</f>
        <v>70280.440000000017</v>
      </c>
      <c r="O3297" s="68">
        <f>[1]Гулиев1!$E$41</f>
        <v>139159.15999999997</v>
      </c>
      <c r="P3297" s="68" t="e">
        <f>N3297-O3297-M3297-L3297-#REF!+#REF!</f>
        <v>#REF!</v>
      </c>
      <c r="Q3297" s="28"/>
      <c r="R3297" s="17"/>
    </row>
    <row r="3298" spans="10:18" ht="27" customHeight="1" x14ac:dyDescent="0.25">
      <c r="J3298" s="64" t="e">
        <f>#REF!*12</f>
        <v>#REF!</v>
      </c>
      <c r="K3298" s="172"/>
      <c r="L3298" s="77"/>
      <c r="M3298" s="171"/>
      <c r="N3298" s="172" t="e">
        <f>#REF!</f>
        <v>#REF!</v>
      </c>
      <c r="O3298" s="172" t="e">
        <f>#REF!-#REF!</f>
        <v>#REF!</v>
      </c>
      <c r="P3298" s="172" t="e">
        <f>N3298-O3298-M3298-L3299-#REF!+#REF!</f>
        <v>#REF!</v>
      </c>
      <c r="Q3298" s="28"/>
      <c r="R3298" s="17"/>
    </row>
    <row r="3299" spans="10:18" ht="27" customHeight="1" x14ac:dyDescent="0.25">
      <c r="J3299" s="64" t="e">
        <f>#REF!*12</f>
        <v>#REF!</v>
      </c>
      <c r="K3299" s="172"/>
      <c r="L3299" s="81"/>
      <c r="M3299" s="171"/>
      <c r="N3299" s="172"/>
      <c r="O3299" s="172"/>
      <c r="P3299" s="172"/>
      <c r="Q3299" s="75"/>
      <c r="R3299" s="17"/>
    </row>
    <row r="3300" spans="10:18" ht="27" customHeight="1" x14ac:dyDescent="0.25">
      <c r="J3300" s="64" t="e">
        <f>#REF!*12</f>
        <v>#REF!</v>
      </c>
      <c r="K3300" s="66"/>
      <c r="L3300" s="66"/>
      <c r="M3300" s="67"/>
      <c r="N3300" s="68">
        <f>[1]Бостанов!$D$45</f>
        <v>102780.48000000004</v>
      </c>
      <c r="O3300" s="68">
        <f>[1]Бостанов!$E$45</f>
        <v>103000</v>
      </c>
      <c r="P3300" s="68" t="e">
        <f>N3300-O3300-M3300-L3300-#REF!+#REF!</f>
        <v>#REF!</v>
      </c>
      <c r="Q3300" s="28"/>
      <c r="R3300" s="17"/>
    </row>
    <row r="3301" spans="10:18" ht="27" customHeight="1" x14ac:dyDescent="0.25">
      <c r="J3301" s="64" t="e">
        <f>#REF!*12</f>
        <v>#REF!</v>
      </c>
      <c r="K3301" s="68"/>
      <c r="L3301" s="68"/>
      <c r="M3301" s="67"/>
      <c r="N3301" s="68">
        <f>[1]комлинг!$D$35</f>
        <v>142295.88000000003</v>
      </c>
      <c r="O3301" s="68">
        <f>[1]комлинг!$E$35-[1]комлинг!$E$17</f>
        <v>-499605.97000000003</v>
      </c>
      <c r="P3301" s="68" t="e">
        <f>N3301-O3301-M3301-L3301-#REF!+#REF!</f>
        <v>#REF!</v>
      </c>
      <c r="Q3301" s="28"/>
      <c r="R3301" s="17"/>
    </row>
    <row r="3302" spans="10:18" ht="27" customHeight="1" x14ac:dyDescent="0.25">
      <c r="J3302" s="64" t="e">
        <f>#REF!/30*16+#REF!*8</f>
        <v>#REF!</v>
      </c>
      <c r="K3302" s="68"/>
      <c r="L3302" s="68"/>
      <c r="M3302" s="67"/>
      <c r="N3302" s="68">
        <f>[1]Алроса_Леспром!$D$37-[1]Алроса_Леспром!$D$19</f>
        <v>-47918.835333333336</v>
      </c>
      <c r="O3302" s="68">
        <f>[1]Алроса_Леспром!$E$37</f>
        <v>71077.55</v>
      </c>
      <c r="P3302" s="68" t="e">
        <f>N3302-O3302-M3302-L3302-#REF!+#REF!</f>
        <v>#REF!</v>
      </c>
      <c r="Q3302" s="28"/>
      <c r="R3302" s="17"/>
    </row>
    <row r="3303" spans="10:18" ht="27" customHeight="1" x14ac:dyDescent="0.25">
      <c r="J3303" s="64"/>
      <c r="K3303" s="68"/>
      <c r="L3303" s="68"/>
      <c r="M3303" s="67"/>
      <c r="N3303" s="68"/>
      <c r="O3303" s="68"/>
      <c r="P3303" s="68"/>
      <c r="Q3303" s="28"/>
      <c r="R3303" s="17"/>
    </row>
    <row r="3304" spans="10:18" ht="27" customHeight="1" x14ac:dyDescent="0.25">
      <c r="J3304" s="64"/>
      <c r="K3304" s="68"/>
      <c r="L3304" s="68"/>
      <c r="M3304" s="67"/>
      <c r="N3304" s="68"/>
      <c r="O3304" s="68"/>
      <c r="P3304" s="68"/>
      <c r="Q3304" s="28"/>
      <c r="R3304" s="17"/>
    </row>
    <row r="3305" spans="10:18" ht="27" customHeight="1" x14ac:dyDescent="0.25">
      <c r="J3305" s="67"/>
      <c r="K3305" s="66"/>
      <c r="L3305" s="66"/>
      <c r="M3305" s="67"/>
      <c r="N3305" s="68"/>
      <c r="O3305" s="68"/>
      <c r="P3305" s="68"/>
      <c r="Q3305" s="28"/>
      <c r="R3305" s="17"/>
    </row>
    <row r="3306" spans="10:18" ht="27" customHeight="1" x14ac:dyDescent="0.25">
      <c r="J3306" s="64" t="e">
        <f>#REF!*12</f>
        <v>#REF!</v>
      </c>
      <c r="K3306" s="66"/>
      <c r="L3306" s="170"/>
      <c r="M3306" s="171"/>
      <c r="N3306" s="176" t="e">
        <f>#REF!</f>
        <v>#REF!</v>
      </c>
      <c r="O3306" s="172" t="e">
        <f>#REF!-#REF!</f>
        <v>#REF!</v>
      </c>
      <c r="P3306" s="172" t="e">
        <f>N3306-O3306-M3307-L3307-#REF!+#REF!</f>
        <v>#REF!</v>
      </c>
      <c r="Q3306" s="28"/>
      <c r="R3306" s="17"/>
    </row>
    <row r="3307" spans="10:18" ht="27" customHeight="1" x14ac:dyDescent="0.25">
      <c r="J3307" s="64" t="e">
        <f>#REF!*12</f>
        <v>#REF!</v>
      </c>
      <c r="K3307" s="66"/>
      <c r="L3307" s="170"/>
      <c r="M3307" s="171"/>
      <c r="N3307" s="176"/>
      <c r="O3307" s="172"/>
      <c r="P3307" s="172"/>
      <c r="Q3307" s="75"/>
      <c r="R3307" s="17"/>
    </row>
    <row r="3308" spans="10:18" ht="27" customHeight="1" x14ac:dyDescent="0.25">
      <c r="J3308" s="64" t="e">
        <f>#REF!*12</f>
        <v>#REF!</v>
      </c>
      <c r="K3308" s="66"/>
      <c r="L3308" s="66"/>
      <c r="M3308" s="67"/>
      <c r="N3308" s="68" t="e">
        <f>#REF!</f>
        <v>#REF!</v>
      </c>
      <c r="O3308" s="68">
        <v>59595.55</v>
      </c>
      <c r="P3308" s="68" t="e">
        <f>N3308-O3308-M3308-L3308-#REF!+#REF!</f>
        <v>#REF!</v>
      </c>
      <c r="Q3308" s="28"/>
      <c r="R3308" s="17"/>
    </row>
    <row r="3309" spans="10:18" ht="27" customHeight="1" x14ac:dyDescent="0.25">
      <c r="J3309" s="64" t="e">
        <f>#REF!*12</f>
        <v>#REF!</v>
      </c>
      <c r="K3309" s="66"/>
      <c r="L3309" s="66"/>
      <c r="M3309" s="67"/>
      <c r="N3309" s="68">
        <f>[1]Путятин1!$D$39-[1]Путятин1!$D$20</f>
        <v>-356802.4</v>
      </c>
      <c r="O3309" s="68">
        <f>[1]Путятин1!$E$39</f>
        <v>35000</v>
      </c>
      <c r="P3309" s="68" t="e">
        <f>N3309-O3309-M3309-L3309-#REF!+#REF!</f>
        <v>#REF!</v>
      </c>
      <c r="Q3309" s="28"/>
      <c r="R3309" s="17"/>
    </row>
    <row r="3310" spans="10:18" ht="27" customHeight="1" x14ac:dyDescent="0.25">
      <c r="J3310" s="64" t="e">
        <f>#REF!*12</f>
        <v>#REF!</v>
      </c>
      <c r="K3310" s="66"/>
      <c r="L3310" s="66"/>
      <c r="M3310" s="67"/>
      <c r="N3310" s="68" t="e">
        <f>#REF!</f>
        <v>#REF!</v>
      </c>
      <c r="O3310" s="68" t="e">
        <f>#REF!</f>
        <v>#REF!</v>
      </c>
      <c r="P3310" s="68" t="e">
        <f>N3310-O3310-M3310-L3310-#REF!+#REF!</f>
        <v>#REF!</v>
      </c>
      <c r="Q3310" s="28"/>
      <c r="R3310" s="17"/>
    </row>
    <row r="3311" spans="10:18" ht="27" customHeight="1" x14ac:dyDescent="0.25">
      <c r="J3311" s="64" t="e">
        <f>#REF!*12</f>
        <v>#REF!</v>
      </c>
      <c r="K3311" s="66"/>
      <c r="L3311" s="170"/>
      <c r="M3311" s="171"/>
      <c r="N3311" s="176" t="e">
        <f>#REF!</f>
        <v>#REF!</v>
      </c>
      <c r="O3311" s="176" t="e">
        <f>#REF!</f>
        <v>#REF!</v>
      </c>
      <c r="P3311" s="172" t="e">
        <f>N3311-O3311-M3312-L3312-#REF!+#REF!</f>
        <v>#REF!</v>
      </c>
      <c r="Q3311" s="102"/>
      <c r="R3311" s="17"/>
    </row>
    <row r="3312" spans="10:18" ht="27" customHeight="1" x14ac:dyDescent="0.25">
      <c r="J3312" s="104" t="e">
        <f>#REF!*12</f>
        <v>#REF!</v>
      </c>
      <c r="K3312" s="105"/>
      <c r="L3312" s="170"/>
      <c r="M3312" s="171"/>
      <c r="N3312" s="176"/>
      <c r="O3312" s="176"/>
      <c r="P3312" s="172"/>
      <c r="Q3312" s="102"/>
      <c r="R3312" s="17"/>
    </row>
    <row r="3313" spans="10:18" ht="27" customHeight="1" x14ac:dyDescent="0.25">
      <c r="J3313" s="67" t="e">
        <f>#REF!*12</f>
        <v>#REF!</v>
      </c>
      <c r="K3313" s="11"/>
      <c r="L3313" s="170"/>
      <c r="M3313" s="177">
        <v>266651</v>
      </c>
      <c r="N3313" s="176" t="e">
        <f>#REF!</f>
        <v>#REF!</v>
      </c>
      <c r="O3313" s="172" t="e">
        <f>#REF!-#REF!</f>
        <v>#REF!</v>
      </c>
      <c r="P3313" s="172" t="e">
        <f>N3313-O3313-M3313-L3314-#REF!+#REF!</f>
        <v>#REF!</v>
      </c>
      <c r="Q3313" s="28"/>
      <c r="R3313" s="17"/>
    </row>
    <row r="3314" spans="10:18" ht="27" customHeight="1" x14ac:dyDescent="0.25">
      <c r="J3314" s="67" t="e">
        <f>#REF!*12</f>
        <v>#REF!</v>
      </c>
      <c r="K3314" s="11"/>
      <c r="L3314" s="170"/>
      <c r="M3314" s="177"/>
      <c r="N3314" s="176"/>
      <c r="O3314" s="172"/>
      <c r="P3314" s="172"/>
      <c r="Q3314" s="28"/>
      <c r="R3314" s="17"/>
    </row>
    <row r="3315" spans="10:18" ht="27" customHeight="1" x14ac:dyDescent="0.25">
      <c r="J3315" s="64"/>
      <c r="K3315" s="66"/>
      <c r="L3315" s="66"/>
      <c r="M3315" s="67"/>
      <c r="N3315" s="68"/>
      <c r="O3315" s="68"/>
      <c r="P3315" s="68"/>
      <c r="Q3315" s="28"/>
      <c r="R3315" s="17"/>
    </row>
    <row r="3316" spans="10:18" ht="27" customHeight="1" x14ac:dyDescent="0.25">
      <c r="J3316" s="106" t="e">
        <f>#REF!*6+#REF!/30*9</f>
        <v>#REF!</v>
      </c>
      <c r="K3316" s="72"/>
      <c r="L3316" s="170"/>
      <c r="M3316" s="189"/>
      <c r="N3316" s="176">
        <f>[1]Фармакон1!$D$52</f>
        <v>475542.00000000012</v>
      </c>
      <c r="O3316" s="172">
        <f>[1]Фармакон1!$E$52</f>
        <v>475541.57999999996</v>
      </c>
      <c r="P3316" s="172" t="e">
        <f>N3316-O3316-M3316-L3316-#REF!+#REF!</f>
        <v>#REF!</v>
      </c>
      <c r="Q3316" s="28"/>
      <c r="R3316" s="17"/>
    </row>
    <row r="3317" spans="10:18" ht="27" customHeight="1" x14ac:dyDescent="0.25">
      <c r="J3317" s="73" t="e">
        <f>#REF!*12</f>
        <v>#REF!</v>
      </c>
      <c r="K3317" s="170"/>
      <c r="L3317" s="170"/>
      <c r="M3317" s="189"/>
      <c r="N3317" s="176"/>
      <c r="O3317" s="172"/>
      <c r="P3317" s="172"/>
      <c r="Q3317" s="75"/>
      <c r="R3317" s="17"/>
    </row>
    <row r="3318" spans="10:18" ht="27" customHeight="1" x14ac:dyDescent="0.25">
      <c r="J3318" s="73" t="e">
        <f>#REF!*12</f>
        <v>#REF!</v>
      </c>
      <c r="K3318" s="170"/>
      <c r="L3318" s="170"/>
      <c r="M3318" s="189"/>
      <c r="N3318" s="176"/>
      <c r="O3318" s="172"/>
      <c r="P3318" s="172"/>
      <c r="Q3318" s="75"/>
      <c r="R3318" s="17"/>
    </row>
    <row r="3319" spans="10:18" ht="27" customHeight="1" x14ac:dyDescent="0.25">
      <c r="J3319" s="63" t="e">
        <f>#REF!*12</f>
        <v>#REF!</v>
      </c>
      <c r="K3319" s="170"/>
      <c r="L3319" s="170"/>
      <c r="M3319" s="189"/>
      <c r="N3319" s="176"/>
      <c r="O3319" s="172"/>
      <c r="P3319" s="172"/>
      <c r="Q3319" s="75"/>
      <c r="R3319" s="17"/>
    </row>
    <row r="3320" spans="10:18" ht="27" customHeight="1" x14ac:dyDescent="0.25">
      <c r="J3320" s="62" t="e">
        <f>#REF!*12</f>
        <v>#REF!</v>
      </c>
      <c r="K3320" s="170"/>
      <c r="L3320" s="170"/>
      <c r="M3320" s="189"/>
      <c r="N3320" s="176"/>
      <c r="O3320" s="172"/>
      <c r="P3320" s="172"/>
      <c r="Q3320" s="75"/>
      <c r="R3320" s="17"/>
    </row>
    <row r="3321" spans="10:18" ht="27" customHeight="1" x14ac:dyDescent="0.25">
      <c r="J3321" s="79" t="e">
        <f>#REF!*6</f>
        <v>#REF!</v>
      </c>
      <c r="K3321" s="170"/>
      <c r="L3321" s="170"/>
      <c r="M3321" s="189"/>
      <c r="N3321" s="176"/>
      <c r="O3321" s="172"/>
      <c r="P3321" s="172"/>
      <c r="Q3321" s="75"/>
      <c r="R3321" s="17"/>
    </row>
    <row r="3322" spans="10:18" ht="27" customHeight="1" x14ac:dyDescent="0.25">
      <c r="J3322" s="172" t="e">
        <f>(#REF!+#REF!+#REF!)*12</f>
        <v>#REF!</v>
      </c>
      <c r="K3322" s="66"/>
      <c r="L3322" s="170"/>
      <c r="M3322" s="171"/>
      <c r="N3322" s="172">
        <f>[1]Медсервис1!$D$42</f>
        <v>399820.8000000001</v>
      </c>
      <c r="O3322" s="172">
        <f>[1]Медсервис1!$E$42-[1]Медсервис1!$E$20</f>
        <v>389652.16</v>
      </c>
      <c r="P3322" s="172" t="e">
        <f>N3322-O3322-M3324-L3324-#REF!+#REF!</f>
        <v>#REF!</v>
      </c>
      <c r="Q3322" s="28"/>
      <c r="R3322" s="17"/>
    </row>
    <row r="3323" spans="10:18" ht="27" customHeight="1" x14ac:dyDescent="0.25">
      <c r="J3323" s="172"/>
      <c r="K3323" s="66"/>
      <c r="L3323" s="170"/>
      <c r="M3323" s="171"/>
      <c r="N3323" s="172"/>
      <c r="O3323" s="172"/>
      <c r="P3323" s="172"/>
      <c r="Q3323" s="75"/>
      <c r="R3323" s="17"/>
    </row>
    <row r="3324" spans="10:18" ht="27" customHeight="1" x14ac:dyDescent="0.25">
      <c r="J3324" s="172"/>
      <c r="K3324" s="66"/>
      <c r="L3324" s="170"/>
      <c r="M3324" s="171"/>
      <c r="N3324" s="172"/>
      <c r="O3324" s="172"/>
      <c r="P3324" s="172"/>
      <c r="Q3324" s="75"/>
      <c r="R3324" s="17"/>
    </row>
    <row r="3325" spans="10:18" ht="27" customHeight="1" x14ac:dyDescent="0.25">
      <c r="J3325" s="64" t="e">
        <f>#REF!*7</f>
        <v>#REF!</v>
      </c>
      <c r="K3325" s="64"/>
      <c r="L3325" s="172"/>
      <c r="M3325" s="172"/>
      <c r="N3325" s="176">
        <f>[1]Романов!$D$40-[1]Романов!$D$19</f>
        <v>20353.799999999996</v>
      </c>
      <c r="O3325" s="176">
        <f>[1]Романов!$E$40</f>
        <v>31328.589999999997</v>
      </c>
      <c r="P3325" s="172" t="e">
        <f>N3325-O3325-M3326-L3326-#REF!+#REF!</f>
        <v>#REF!</v>
      </c>
      <c r="Q3325" s="102"/>
      <c r="R3325" s="17"/>
    </row>
    <row r="3326" spans="10:18" ht="27" customHeight="1" x14ac:dyDescent="0.25">
      <c r="J3326" s="64">
        <v>10414.32</v>
      </c>
      <c r="K3326" s="64"/>
      <c r="L3326" s="172"/>
      <c r="M3326" s="172"/>
      <c r="N3326" s="176"/>
      <c r="O3326" s="176"/>
      <c r="P3326" s="172"/>
      <c r="Q3326" s="102"/>
      <c r="R3326" s="17"/>
    </row>
    <row r="3327" spans="10:18" ht="27" customHeight="1" x14ac:dyDescent="0.25">
      <c r="J3327" s="64" t="e">
        <f>#REF!*12</f>
        <v>#REF!</v>
      </c>
      <c r="K3327" s="66"/>
      <c r="L3327" s="66"/>
      <c r="M3327" s="67"/>
      <c r="N3327" s="68">
        <f>'[1]Королева 1'!$D$43</f>
        <v>33364.80000000001</v>
      </c>
      <c r="O3327" s="68">
        <f>'[1]Королева 1'!$E$43</f>
        <v>33364.74</v>
      </c>
      <c r="P3327" s="68" t="e">
        <f>N3327-O3327-M3327-L3327-#REF!+#REF!</f>
        <v>#REF!</v>
      </c>
      <c r="Q3327" s="28"/>
      <c r="R3327" s="17"/>
    </row>
    <row r="3328" spans="10:18" ht="27" customHeight="1" x14ac:dyDescent="0.25">
      <c r="J3328" s="64" t="e">
        <f>#REF!*12</f>
        <v>#REF!</v>
      </c>
      <c r="K3328" s="66"/>
      <c r="L3328" s="66"/>
      <c r="M3328" s="67"/>
      <c r="N3328" s="68">
        <f>[1]Недостоев!$D$39-[1]Недостоев!$D$17</f>
        <v>27238.509999999987</v>
      </c>
      <c r="O3328" s="68">
        <f>[1]Недостоев!$E$39</f>
        <v>51908.21</v>
      </c>
      <c r="P3328" s="68" t="e">
        <f>N3328-O3328-M3328-L3328-#REF!+#REF!</f>
        <v>#REF!</v>
      </c>
      <c r="Q3328" s="28"/>
      <c r="R3328" s="17"/>
    </row>
    <row r="3329" spans="10:18" ht="27" customHeight="1" x14ac:dyDescent="0.25">
      <c r="J3329" s="64" t="e">
        <f>#REF!*12</f>
        <v>#REF!</v>
      </c>
      <c r="K3329" s="66"/>
      <c r="L3329" s="66"/>
      <c r="M3329" s="67"/>
      <c r="N3329" s="68" t="e">
        <f>#REF!-#REF!</f>
        <v>#REF!</v>
      </c>
      <c r="O3329" s="68" t="e">
        <f>#REF!</f>
        <v>#REF!</v>
      </c>
      <c r="P3329" s="68" t="e">
        <f>N3329-O3329-M3329-L3329-#REF!+#REF!</f>
        <v>#REF!</v>
      </c>
      <c r="Q3329" s="28"/>
      <c r="R3329" s="17"/>
    </row>
    <row r="3330" spans="10:18" ht="27" customHeight="1" x14ac:dyDescent="0.25">
      <c r="J3330" s="93" t="e">
        <f>#REF!/30*13+#REF!*6</f>
        <v>#REF!</v>
      </c>
      <c r="K3330" s="11"/>
      <c r="L3330" s="11"/>
      <c r="M3330" s="11"/>
      <c r="N3330" s="68" t="e">
        <f>#REF!</f>
        <v>#REF!</v>
      </c>
      <c r="O3330" s="64" t="e">
        <f>#REF!</f>
        <v>#REF!</v>
      </c>
      <c r="P3330" s="68" t="e">
        <f>N3330-O3330-M3330-L3330-#REF!+#REF!</f>
        <v>#REF!</v>
      </c>
      <c r="Q3330" s="28"/>
      <c r="R3330" s="17"/>
    </row>
    <row r="3331" spans="10:18" ht="27" customHeight="1" x14ac:dyDescent="0.25">
      <c r="J3331" s="93" t="e">
        <f>#REF!/31*22+#REF!*5</f>
        <v>#REF!</v>
      </c>
      <c r="K3331" s="11"/>
      <c r="L3331" s="11"/>
      <c r="M3331" s="11"/>
      <c r="N3331" s="68">
        <f>[1]Берник!$D$32</f>
        <v>30314.390322580643</v>
      </c>
      <c r="O3331" s="64">
        <f>[1]Лист3!$E$43</f>
        <v>12529.94</v>
      </c>
      <c r="P3331" s="68" t="e">
        <f>N3331-O3331-M3331-L3331-#REF!+#REF!</f>
        <v>#REF!</v>
      </c>
      <c r="Q3331" s="28"/>
      <c r="R3331" s="17"/>
    </row>
    <row r="3332" spans="10:18" ht="27" customHeight="1" x14ac:dyDescent="0.25">
      <c r="J3332" s="93" t="e">
        <f>#REF!*5</f>
        <v>#REF!</v>
      </c>
      <c r="K3332" s="11"/>
      <c r="L3332" s="170"/>
      <c r="M3332" s="170"/>
      <c r="N3332" s="176">
        <f>[1]Походенко!$D$33</f>
        <v>18458</v>
      </c>
      <c r="O3332" s="176">
        <f>[1]Походенко!$E$33</f>
        <v>18458</v>
      </c>
      <c r="P3332" s="172" t="e">
        <f>N3332-O3332-M3333-L3333-#REF!+#REF!</f>
        <v>#REF!</v>
      </c>
      <c r="Q3332" s="28"/>
      <c r="R3332" s="17"/>
    </row>
    <row r="3333" spans="10:18" ht="27" customHeight="1" x14ac:dyDescent="0.25">
      <c r="J3333" s="64" t="e">
        <f>#REF!*5</f>
        <v>#REF!</v>
      </c>
      <c r="K3333" s="64"/>
      <c r="L3333" s="170"/>
      <c r="M3333" s="170"/>
      <c r="N3333" s="176"/>
      <c r="O3333" s="176"/>
      <c r="P3333" s="172"/>
      <c r="Q3333" s="75"/>
      <c r="R3333" s="17"/>
    </row>
    <row r="3334" spans="10:18" ht="27" customHeight="1" x14ac:dyDescent="0.25">
      <c r="J3334" s="67"/>
      <c r="K3334" s="11"/>
      <c r="L3334" s="11"/>
      <c r="M3334" s="67"/>
      <c r="N3334" s="68"/>
      <c r="O3334" s="68"/>
      <c r="P3334" s="68"/>
      <c r="Q3334" s="28"/>
      <c r="R3334" s="17"/>
    </row>
    <row r="3335" spans="10:18" ht="27" customHeight="1" x14ac:dyDescent="0.25">
      <c r="J3335" s="107" t="e">
        <f>#REF!*3+#REF!/30*15</f>
        <v>#REF!</v>
      </c>
      <c r="K3335" s="103"/>
      <c r="L3335" s="103"/>
      <c r="M3335" s="108"/>
      <c r="N3335" s="109">
        <v>29716.19</v>
      </c>
      <c r="O3335" s="109" t="e">
        <f>#REF!</f>
        <v>#REF!</v>
      </c>
      <c r="P3335" s="68" t="e">
        <f>N3335-O3335-M3335-L3335-#REF!+#REF!</f>
        <v>#REF!</v>
      </c>
      <c r="Q3335" s="28"/>
      <c r="R3335" s="17"/>
    </row>
    <row r="3336" spans="10:18" ht="27" customHeight="1" x14ac:dyDescent="0.25">
      <c r="J3336" s="107" t="e">
        <f>#REF!*3+#REF!/30*15</f>
        <v>#REF!</v>
      </c>
      <c r="K3336" s="103"/>
      <c r="L3336" s="103"/>
      <c r="M3336" s="108"/>
      <c r="N3336" s="109">
        <f>84795.06</f>
        <v>84795.06</v>
      </c>
      <c r="O3336" s="109">
        <f>'[1]Погодин '!$E$40</f>
        <v>84795.06</v>
      </c>
      <c r="P3336" s="68" t="e">
        <f>N3336-O3336-M3336-L3336-#REF!+#REF!</f>
        <v>#REF!</v>
      </c>
      <c r="Q3336" s="28"/>
      <c r="R3336" s="17"/>
    </row>
    <row r="3337" spans="10:18" ht="27" customHeight="1" x14ac:dyDescent="0.25">
      <c r="J3337" s="107" t="e">
        <f>#REF!*3+#REF!/30*15</f>
        <v>#REF!</v>
      </c>
      <c r="K3337" s="103"/>
      <c r="L3337" s="103"/>
      <c r="M3337" s="108"/>
      <c r="N3337" s="108">
        <v>34264.9</v>
      </c>
      <c r="O3337" s="108">
        <v>35000</v>
      </c>
      <c r="P3337" s="68" t="e">
        <f>N3337-O3337-M3337-L3337-#REF!+#REF!</f>
        <v>#REF!</v>
      </c>
      <c r="Q3337" s="28"/>
      <c r="R3337" s="17"/>
    </row>
    <row r="3338" spans="10:18" ht="27" customHeight="1" x14ac:dyDescent="0.25">
      <c r="J3338" s="107" t="e">
        <f>#REF!*3+#REF!/30*15</f>
        <v>#REF!</v>
      </c>
      <c r="K3338" s="103"/>
      <c r="L3338" s="103"/>
      <c r="M3338" s="108"/>
      <c r="N3338" s="109">
        <v>25340.39</v>
      </c>
      <c r="O3338" s="109">
        <f>[1]Сименкова!$E$34</f>
        <v>25340.379999999997</v>
      </c>
      <c r="P3338" s="68" t="e">
        <f>N3338-O3338-M3338-L3338-#REF!+#REF!</f>
        <v>#REF!</v>
      </c>
      <c r="Q3338" s="28"/>
      <c r="R3338" s="17"/>
    </row>
    <row r="3339" spans="10:18" ht="27" customHeight="1" x14ac:dyDescent="0.25">
      <c r="J3339" s="107" t="e">
        <f>#REF!*3+#REF!/30*15</f>
        <v>#REF!</v>
      </c>
      <c r="K3339" s="103"/>
      <c r="L3339" s="103"/>
      <c r="M3339" s="108"/>
      <c r="N3339" s="109">
        <v>33329.870000000003</v>
      </c>
      <c r="O3339" s="109" t="e">
        <f>#REF!</f>
        <v>#REF!</v>
      </c>
      <c r="P3339" s="68" t="e">
        <f>N3339-O3339-M3339-L3339-#REF!+#REF!</f>
        <v>#REF!</v>
      </c>
      <c r="Q3339" s="28"/>
      <c r="R3339" s="17"/>
    </row>
    <row r="3340" spans="10:18" ht="27" customHeight="1" x14ac:dyDescent="0.25">
      <c r="J3340" s="107" t="e">
        <f>#REF!*3+#REF!/30*15</f>
        <v>#REF!</v>
      </c>
      <c r="K3340" s="103"/>
      <c r="L3340" s="103"/>
      <c r="M3340" s="108"/>
      <c r="N3340" s="109">
        <f>14478.14</f>
        <v>14478.14</v>
      </c>
      <c r="O3340" s="109" t="e">
        <f>#REF!</f>
        <v>#REF!</v>
      </c>
      <c r="P3340" s="68" t="e">
        <f>N3340-O3340-M3340-L3340-#REF!+#REF!</f>
        <v>#REF!</v>
      </c>
      <c r="Q3340" s="28"/>
      <c r="R3340" s="17"/>
    </row>
    <row r="3341" spans="10:18" ht="27" customHeight="1" x14ac:dyDescent="0.25">
      <c r="J3341" s="107" t="e">
        <f>#REF!*3+#REF!/30*15</f>
        <v>#REF!</v>
      </c>
      <c r="K3341" s="103"/>
      <c r="L3341" s="103"/>
      <c r="M3341" s="108"/>
      <c r="N3341" s="109" t="e">
        <f>J3341</f>
        <v>#REF!</v>
      </c>
      <c r="O3341" s="109" t="e">
        <f>#REF!</f>
        <v>#REF!</v>
      </c>
      <c r="P3341" s="68" t="e">
        <f>N3341-O3341-M3341-L3341-#REF!+#REF!</f>
        <v>#REF!</v>
      </c>
      <c r="Q3341" s="28"/>
      <c r="R3341" s="17"/>
    </row>
    <row r="3342" spans="10:18" ht="27" customHeight="1" x14ac:dyDescent="0.25">
      <c r="J3342" s="104" t="e">
        <f>#REF!*12</f>
        <v>#REF!</v>
      </c>
      <c r="K3342" s="105"/>
      <c r="L3342" s="187"/>
      <c r="M3342" s="188"/>
      <c r="N3342" s="190">
        <f>'[1]Соц_ защиты'!$D$42</f>
        <v>203528.03999999992</v>
      </c>
      <c r="O3342" s="172">
        <f>'[1]Соц_ защиты'!$E$42</f>
        <v>240163.69</v>
      </c>
      <c r="P3342" s="172" t="e">
        <f>N3342-O3342-M3343-L3343-#REF!+#REF!</f>
        <v>#REF!</v>
      </c>
      <c r="Q3342" s="28"/>
      <c r="R3342" s="17"/>
    </row>
    <row r="3343" spans="10:18" ht="27" customHeight="1" x14ac:dyDescent="0.25">
      <c r="J3343" s="104" t="e">
        <f>#REF!*12</f>
        <v>#REF!</v>
      </c>
      <c r="K3343" s="105"/>
      <c r="L3343" s="187"/>
      <c r="M3343" s="188"/>
      <c r="N3343" s="190"/>
      <c r="O3343" s="172"/>
      <c r="P3343" s="172"/>
      <c r="Q3343" s="75"/>
      <c r="R3343" s="17"/>
    </row>
    <row r="3344" spans="10:18" ht="27" customHeight="1" x14ac:dyDescent="0.25">
      <c r="J3344" s="104"/>
      <c r="K3344" s="105"/>
      <c r="L3344" s="105"/>
      <c r="M3344" s="108"/>
      <c r="N3344" s="109"/>
      <c r="O3344" s="109" t="e">
        <f>#REF!</f>
        <v>#REF!</v>
      </c>
      <c r="P3344" s="68" t="e">
        <f>N3344-O3344-M3344-L3344-#REF!+#REF!</f>
        <v>#REF!</v>
      </c>
      <c r="Q3344" s="28"/>
      <c r="R3344" s="17"/>
    </row>
    <row r="3345" spans="10:18" ht="27" customHeight="1" x14ac:dyDescent="0.25">
      <c r="J3345" s="104" t="e">
        <f>#REF!*12</f>
        <v>#REF!</v>
      </c>
      <c r="K3345" s="105"/>
      <c r="L3345" s="187"/>
      <c r="M3345" s="188"/>
      <c r="N3345" s="186">
        <f>[1]БГРЭ!$D$40</f>
        <v>417854.25</v>
      </c>
      <c r="O3345" s="186">
        <f>[1]БГРЭ!$E$40</f>
        <v>417854.25</v>
      </c>
      <c r="P3345" s="186" t="e">
        <f>N3345-O3345-M3348-L3348-#REF!+#REF!</f>
        <v>#REF!</v>
      </c>
      <c r="Q3345" s="110"/>
      <c r="R3345" s="17"/>
    </row>
    <row r="3346" spans="10:18" ht="27" customHeight="1" x14ac:dyDescent="0.25">
      <c r="J3346" s="104" t="e">
        <f>#REF!*12</f>
        <v>#REF!</v>
      </c>
      <c r="K3346" s="105"/>
      <c r="L3346" s="187"/>
      <c r="M3346" s="188"/>
      <c r="N3346" s="186"/>
      <c r="O3346" s="186"/>
      <c r="P3346" s="186"/>
      <c r="Q3346" s="110"/>
      <c r="R3346" s="17"/>
    </row>
    <row r="3347" spans="10:18" ht="27" customHeight="1" x14ac:dyDescent="0.25">
      <c r="J3347" s="104" t="e">
        <f>#REF!*12</f>
        <v>#REF!</v>
      </c>
      <c r="K3347" s="105"/>
      <c r="L3347" s="187"/>
      <c r="M3347" s="188"/>
      <c r="N3347" s="186"/>
      <c r="O3347" s="186"/>
      <c r="P3347" s="186"/>
      <c r="Q3347" s="110"/>
      <c r="R3347" s="17"/>
    </row>
    <row r="3348" spans="10:18" ht="27" customHeight="1" x14ac:dyDescent="0.25">
      <c r="J3348" s="104" t="e">
        <f>#REF!*11</f>
        <v>#REF!</v>
      </c>
      <c r="K3348" s="105"/>
      <c r="L3348" s="187"/>
      <c r="M3348" s="188"/>
      <c r="N3348" s="186"/>
      <c r="O3348" s="186"/>
      <c r="P3348" s="186"/>
      <c r="Q3348" s="75"/>
      <c r="R3348" s="17"/>
    </row>
    <row r="3349" spans="10:18" ht="27" customHeight="1" x14ac:dyDescent="0.25">
      <c r="J3349" s="104" t="e">
        <f>#REF!*6+#REF!/30*24</f>
        <v>#REF!</v>
      </c>
      <c r="K3349" s="105"/>
      <c r="L3349" s="105"/>
      <c r="M3349" s="108"/>
      <c r="N3349" s="109">
        <f>[1]полюс!$D$30</f>
        <v>395482.76399999997</v>
      </c>
      <c r="O3349" s="109">
        <f>[1]полюс!$E$30</f>
        <v>0</v>
      </c>
      <c r="P3349" s="68" t="e">
        <f>N3349-O3349-M3349-L3349-#REF!+#REF!</f>
        <v>#REF!</v>
      </c>
      <c r="Q3349" s="28"/>
      <c r="R3349" s="17"/>
    </row>
    <row r="3350" spans="10:18" ht="27" customHeight="1" x14ac:dyDescent="0.25">
      <c r="J3350" s="104">
        <v>68258.820000000007</v>
      </c>
      <c r="K3350" s="105"/>
      <c r="L3350" s="105">
        <v>80813.48</v>
      </c>
      <c r="M3350" s="108"/>
      <c r="N3350" s="109">
        <v>95367.51</v>
      </c>
      <c r="O3350" s="109">
        <f>[1]Ростлайн!$E$30-[1]Ростлайн!$E$26</f>
        <v>46717.87000000001</v>
      </c>
      <c r="P3350" s="68" t="e">
        <f>N3350-O3350-M3350-L3350-#REF!+#REF!</f>
        <v>#REF!</v>
      </c>
      <c r="Q3350" s="28"/>
      <c r="R3350" s="17"/>
    </row>
    <row r="3351" spans="10:18" ht="27" customHeight="1" x14ac:dyDescent="0.25">
      <c r="J3351" s="104">
        <v>17559.23</v>
      </c>
      <c r="K3351" s="105"/>
      <c r="L3351" s="105"/>
      <c r="M3351" s="108"/>
      <c r="N3351" s="109" t="e">
        <f>#REF!</f>
        <v>#REF!</v>
      </c>
      <c r="O3351" s="109" t="e">
        <f>#REF!</f>
        <v>#REF!</v>
      </c>
      <c r="P3351" s="68" t="e">
        <f>N3351-O3351-M3351-L3351-#REF!+#REF!</f>
        <v>#REF!</v>
      </c>
      <c r="Q3351" s="28"/>
      <c r="R3351" s="17"/>
    </row>
    <row r="3352" spans="10:18" ht="27" customHeight="1" x14ac:dyDescent="0.25">
      <c r="J3352" s="104"/>
      <c r="K3352" s="105"/>
      <c r="L3352" s="105"/>
      <c r="M3352" s="108"/>
      <c r="N3352" s="109"/>
      <c r="O3352" s="109"/>
      <c r="P3352" s="109"/>
      <c r="Q3352" s="110"/>
      <c r="R3352" s="17"/>
    </row>
    <row r="3353" spans="10:18" ht="27" customHeight="1" x14ac:dyDescent="0.25">
      <c r="J3353" s="104">
        <v>1080.53</v>
      </c>
      <c r="K3353" s="105"/>
      <c r="L3353" s="105"/>
      <c r="M3353" s="108"/>
      <c r="N3353" s="109">
        <v>1080.53</v>
      </c>
      <c r="O3353" s="109" t="e">
        <f>#REF!</f>
        <v>#REF!</v>
      </c>
      <c r="P3353" s="68" t="e">
        <f>N3353-O3353-M3353-L3353-#REF!+#REF!</f>
        <v>#REF!</v>
      </c>
      <c r="Q3353" s="28"/>
      <c r="R3353" s="17"/>
    </row>
    <row r="3354" spans="10:18" ht="27" customHeight="1" x14ac:dyDescent="0.25">
      <c r="J3354" s="64">
        <v>12000</v>
      </c>
      <c r="K3354" s="66"/>
      <c r="L3354" s="66"/>
      <c r="M3354" s="67"/>
      <c r="N3354" s="68">
        <v>12000</v>
      </c>
      <c r="O3354" s="68">
        <f>'[1]выставка восковых фигур'!$E$33</f>
        <v>12000</v>
      </c>
      <c r="P3354" s="68" t="e">
        <f>N3354-O3354-M3354-L3354-#REF!+#REF!</f>
        <v>#REF!</v>
      </c>
      <c r="Q3354" s="28"/>
      <c r="R3354" s="17"/>
    </row>
    <row r="3355" spans="10:18" ht="27" customHeight="1" x14ac:dyDescent="0.25">
      <c r="J3355" s="64"/>
      <c r="K3355" s="66"/>
      <c r="L3355" s="66"/>
      <c r="M3355" s="67"/>
      <c r="N3355" s="68"/>
      <c r="O3355" s="68">
        <f>[1]Ингосстрах1!$E$33</f>
        <v>4446.84</v>
      </c>
      <c r="P3355" s="68" t="e">
        <f>N3355-O3355-M3355-L3355-#REF!+#REF!</f>
        <v>#REF!</v>
      </c>
      <c r="Q3355" s="28"/>
      <c r="R3355" s="17"/>
    </row>
    <row r="3356" spans="10:18" ht="27" customHeight="1" x14ac:dyDescent="0.25">
      <c r="J3356" s="64">
        <v>15000</v>
      </c>
      <c r="K3356" s="66"/>
      <c r="L3356" s="66"/>
      <c r="M3356" s="67"/>
      <c r="N3356" s="68">
        <v>15000</v>
      </c>
      <c r="O3356" s="68">
        <f>'[1]Ярмарка Неферт_'!$E$39</f>
        <v>15000</v>
      </c>
      <c r="P3356" s="68" t="e">
        <f>N3356-O3356-M3356-L3356-#REF!+#REF!</f>
        <v>#REF!</v>
      </c>
      <c r="Q3356" s="28"/>
      <c r="R3356" s="17"/>
    </row>
    <row r="3357" spans="10:18" ht="27" customHeight="1" x14ac:dyDescent="0.25">
      <c r="J3357" s="64">
        <v>15000</v>
      </c>
      <c r="K3357" s="66"/>
      <c r="L3357" s="66"/>
      <c r="M3357" s="67"/>
      <c r="N3357" s="68">
        <v>15000</v>
      </c>
      <c r="O3357" s="68">
        <f>'[1]Ярмарка Сибирские товары'!$E$39</f>
        <v>15000</v>
      </c>
      <c r="P3357" s="68" t="e">
        <f>N3357-O3357-M3357-L3357-#REF!+#REF!</f>
        <v>#REF!</v>
      </c>
      <c r="Q3357" s="28"/>
      <c r="R3357" s="17"/>
    </row>
    <row r="3358" spans="10:18" ht="27" customHeight="1" x14ac:dyDescent="0.25">
      <c r="J3358" s="64"/>
      <c r="K3358" s="66"/>
      <c r="L3358" s="66"/>
      <c r="M3358" s="67"/>
      <c r="N3358" s="68">
        <v>105000</v>
      </c>
      <c r="O3358" s="68" t="e">
        <f>#REF!</f>
        <v>#REF!</v>
      </c>
      <c r="P3358" s="68" t="e">
        <f>N3358-O3358-M3358-L3358-#REF!+#REF!</f>
        <v>#REF!</v>
      </c>
      <c r="Q3358" s="28"/>
      <c r="R3358" s="17"/>
    </row>
    <row r="3359" spans="10:18" ht="27" customHeight="1" x14ac:dyDescent="0.25">
      <c r="J3359" s="64"/>
      <c r="K3359" s="66"/>
      <c r="L3359" s="66"/>
      <c r="M3359" s="67"/>
      <c r="N3359" s="68">
        <v>1000</v>
      </c>
      <c r="O3359" s="68">
        <v>1000</v>
      </c>
      <c r="P3359" s="68" t="e">
        <f>N3359-O3359-M3359-L3359-#REF!+#REF!</f>
        <v>#REF!</v>
      </c>
      <c r="Q3359" s="28"/>
      <c r="R3359" s="17"/>
    </row>
    <row r="3360" spans="10:18" ht="27" customHeight="1" x14ac:dyDescent="0.25">
      <c r="J3360" s="64"/>
      <c r="K3360" s="66"/>
      <c r="L3360" s="66"/>
      <c r="M3360" s="67"/>
      <c r="N3360" s="68"/>
      <c r="O3360" s="68"/>
      <c r="P3360" s="68"/>
      <c r="Q3360" s="28"/>
      <c r="R3360" s="17"/>
    </row>
    <row r="3361" spans="10:18" ht="27" customHeight="1" x14ac:dyDescent="0.25">
      <c r="J3361" s="64"/>
      <c r="K3361" s="66"/>
      <c r="L3361" s="66"/>
      <c r="M3361" s="67"/>
      <c r="N3361" s="68"/>
      <c r="O3361" s="68">
        <f>[1]Внешторгбанк!$E$41</f>
        <v>0</v>
      </c>
      <c r="P3361" s="68" t="e">
        <f>N3361-O3361-M3361-L3361-#REF!+#REF!</f>
        <v>#REF!</v>
      </c>
      <c r="Q3361" s="28"/>
      <c r="R3361" s="17"/>
    </row>
    <row r="3362" spans="10:18" ht="27" customHeight="1" x14ac:dyDescent="0.25">
      <c r="J3362" s="64"/>
      <c r="K3362" s="66"/>
      <c r="L3362" s="66"/>
      <c r="M3362" s="67"/>
      <c r="N3362" s="68"/>
      <c r="O3362" s="68"/>
      <c r="P3362" s="68" t="e">
        <f>N3362-O3362-M3362-L3362-#REF!+#REF!</f>
        <v>#REF!</v>
      </c>
      <c r="Q3362" s="28"/>
      <c r="R3362" s="17"/>
    </row>
    <row r="3363" spans="10:18" ht="27" customHeight="1" x14ac:dyDescent="0.25">
      <c r="J3363" s="64"/>
      <c r="K3363" s="66"/>
      <c r="L3363" s="66"/>
      <c r="M3363" s="67"/>
      <c r="N3363" s="68"/>
      <c r="O3363" s="68"/>
      <c r="P3363" s="68" t="e">
        <f>N3363-O3363-M3363-L3363-#REF!+#REF!</f>
        <v>#REF!</v>
      </c>
      <c r="Q3363" s="28"/>
      <c r="R3363" s="17"/>
    </row>
    <row r="3364" spans="10:18" ht="27" customHeight="1" x14ac:dyDescent="0.25">
      <c r="J3364" s="64"/>
      <c r="K3364" s="66"/>
      <c r="L3364" s="66"/>
      <c r="M3364" s="67"/>
      <c r="N3364" s="68"/>
      <c r="O3364" s="68"/>
      <c r="P3364" s="68" t="e">
        <f>N3364-O3364-M3364-L3364-#REF!+#REF!</f>
        <v>#REF!</v>
      </c>
      <c r="Q3364" s="28"/>
      <c r="R3364" s="17"/>
    </row>
    <row r="3365" spans="10:18" ht="27" customHeight="1" x14ac:dyDescent="0.25">
      <c r="J3365" s="64"/>
      <c r="K3365" s="66"/>
      <c r="L3365" s="66"/>
      <c r="M3365" s="67"/>
      <c r="N3365" s="68"/>
      <c r="O3365" s="68"/>
      <c r="P3365" s="68" t="e">
        <f>N3365-O3365-M3365-L3365-#REF!+#REF!</f>
        <v>#REF!</v>
      </c>
      <c r="Q3365" s="28"/>
      <c r="R3365" s="17"/>
    </row>
    <row r="3366" spans="10:18" ht="27" customHeight="1" x14ac:dyDescent="0.25">
      <c r="J3366" s="64"/>
      <c r="K3366" s="66"/>
      <c r="L3366" s="66"/>
      <c r="M3366" s="67"/>
      <c r="N3366" s="68"/>
      <c r="O3366" s="68"/>
      <c r="P3366" s="68" t="e">
        <f>N3366-O3366-M3366-L3366-#REF!+#REF!</f>
        <v>#REF!</v>
      </c>
      <c r="Q3366" s="28"/>
      <c r="R3366" s="17"/>
    </row>
    <row r="3367" spans="10:18" ht="27" customHeight="1" x14ac:dyDescent="0.25">
      <c r="J3367" s="64"/>
      <c r="K3367" s="66"/>
      <c r="L3367" s="66"/>
      <c r="M3367" s="67"/>
      <c r="N3367" s="68"/>
      <c r="O3367" s="68"/>
      <c r="P3367" s="68" t="e">
        <f>N3367-O3367-M3367-L3367-#REF!+#REF!</f>
        <v>#REF!</v>
      </c>
      <c r="Q3367" s="28"/>
      <c r="R3367" s="17"/>
    </row>
    <row r="3368" spans="10:18" ht="27" customHeight="1" x14ac:dyDescent="0.25">
      <c r="J3368" s="64"/>
      <c r="K3368" s="66"/>
      <c r="L3368" s="66"/>
      <c r="M3368" s="67"/>
      <c r="N3368" s="68"/>
      <c r="O3368" s="68"/>
      <c r="P3368" s="68" t="e">
        <f>N3368-O3368-M3368-L3368-#REF!+#REF!</f>
        <v>#REF!</v>
      </c>
      <c r="Q3368" s="28"/>
      <c r="R3368" s="17"/>
    </row>
    <row r="3369" spans="10:18" ht="27" customHeight="1" x14ac:dyDescent="0.25">
      <c r="J3369" s="64"/>
      <c r="K3369" s="66"/>
      <c r="L3369" s="66"/>
      <c r="M3369" s="67"/>
      <c r="N3369" s="68"/>
      <c r="O3369" s="68"/>
      <c r="P3369" s="68" t="e">
        <f>N3369-O3369-M3369-L3369-#REF!+#REF!</f>
        <v>#REF!</v>
      </c>
      <c r="Q3369" s="28"/>
      <c r="R3369" s="17"/>
    </row>
    <row r="3370" spans="10:18" ht="27" customHeight="1" x14ac:dyDescent="0.25">
      <c r="J3370" s="87"/>
      <c r="K3370" s="70"/>
      <c r="L3370" s="70"/>
      <c r="M3370" s="67"/>
      <c r="N3370" s="68"/>
      <c r="O3370" s="68"/>
      <c r="P3370" s="68" t="e">
        <f>N3370-O3370-M3370-L3370-#REF!+#REF!</f>
        <v>#REF!</v>
      </c>
      <c r="Q3370" s="28"/>
      <c r="R3370" s="17"/>
    </row>
    <row r="3371" spans="10:18" ht="27" customHeight="1" x14ac:dyDescent="0.25">
      <c r="J3371" s="64"/>
      <c r="K3371" s="66"/>
      <c r="L3371" s="66"/>
      <c r="M3371" s="67"/>
      <c r="N3371" s="68"/>
      <c r="O3371" s="68"/>
      <c r="P3371" s="68" t="e">
        <f>N3371-O3371-M3371-L3371-#REF!+#REF!</f>
        <v>#REF!</v>
      </c>
      <c r="Q3371" s="28"/>
      <c r="R3371" s="17"/>
    </row>
    <row r="3372" spans="10:18" ht="27" customHeight="1" x14ac:dyDescent="0.25">
      <c r="J3372" s="64"/>
      <c r="K3372" s="66"/>
      <c r="L3372" s="66"/>
      <c r="M3372" s="67"/>
      <c r="N3372" s="68"/>
      <c r="O3372" s="68"/>
      <c r="P3372" s="68" t="e">
        <f>N3372-O3372-M3372-L3372-#REF!+#REF!</f>
        <v>#REF!</v>
      </c>
      <c r="Q3372" s="28"/>
      <c r="R3372" s="17"/>
    </row>
    <row r="3373" spans="10:18" ht="27" customHeight="1" x14ac:dyDescent="0.25">
      <c r="J3373" s="64"/>
      <c r="K3373" s="66"/>
      <c r="L3373" s="66"/>
      <c r="M3373" s="67"/>
      <c r="N3373" s="68"/>
      <c r="O3373" s="68"/>
      <c r="P3373" s="68" t="e">
        <f>N3373-O3373-M3373-L3373-#REF!+#REF!</f>
        <v>#REF!</v>
      </c>
      <c r="Q3373" s="28"/>
      <c r="R3373" s="17"/>
    </row>
    <row r="3374" spans="10:18" ht="27" customHeight="1" x14ac:dyDescent="0.25">
      <c r="J3374" s="64"/>
      <c r="K3374" s="66"/>
      <c r="L3374" s="66"/>
      <c r="M3374" s="67"/>
      <c r="N3374" s="68"/>
      <c r="O3374" s="68"/>
      <c r="P3374" s="68" t="e">
        <f>N3374-O3374-M3374-L3374-#REF!+#REF!</f>
        <v>#REF!</v>
      </c>
      <c r="Q3374" s="28"/>
      <c r="R3374" s="17"/>
    </row>
    <row r="3375" spans="10:18" ht="27" customHeight="1" x14ac:dyDescent="0.25">
      <c r="J3375" s="64"/>
      <c r="K3375" s="66"/>
      <c r="L3375" s="66"/>
      <c r="M3375" s="67"/>
      <c r="N3375" s="68"/>
      <c r="O3375" s="68"/>
      <c r="P3375" s="68" t="e">
        <f>N3375-O3375-M3375-L3375-#REF!+#REF!</f>
        <v>#REF!</v>
      </c>
      <c r="Q3375" s="28"/>
      <c r="R3375" s="17"/>
    </row>
    <row r="3376" spans="10:18" ht="27" customHeight="1" x14ac:dyDescent="0.25">
      <c r="J3376" s="97" t="e">
        <f>SUM(J3117:J3375)</f>
        <v>#REF!</v>
      </c>
      <c r="K3376" s="66"/>
      <c r="L3376" s="97">
        <f>SUM(L3117:L3375)</f>
        <v>80813.48</v>
      </c>
      <c r="M3376" s="97">
        <f>SUM(M3117:M3375)</f>
        <v>2230138.12</v>
      </c>
      <c r="N3376" s="97" t="e">
        <f>SUM(N3117:N3375)</f>
        <v>#REF!</v>
      </c>
      <c r="O3376" s="97" t="e">
        <f>SUM(O3117:O3375)</f>
        <v>#REF!</v>
      </c>
      <c r="P3376" s="111" t="e">
        <f>SUM(P3117:P3375)</f>
        <v>#REF!</v>
      </c>
      <c r="Q3376" s="112"/>
      <c r="R3376" s="17"/>
    </row>
    <row r="3377" spans="10:18" ht="27" customHeight="1" x14ac:dyDescent="0.25">
      <c r="J3377" s="64"/>
      <c r="K3377" s="66"/>
      <c r="L3377" s="66"/>
      <c r="M3377" s="67"/>
      <c r="N3377" s="68"/>
      <c r="O3377" s="68"/>
      <c r="P3377" s="68"/>
      <c r="Q3377" s="28"/>
      <c r="R3377" s="17"/>
    </row>
    <row r="3378" spans="10:18" ht="27" customHeight="1" x14ac:dyDescent="0.25">
      <c r="J3378" s="64"/>
      <c r="K3378" s="66"/>
      <c r="L3378" s="66"/>
      <c r="M3378" s="67"/>
      <c r="N3378" s="68"/>
      <c r="O3378" s="68"/>
      <c r="P3378" s="68"/>
      <c r="Q3378" s="28"/>
      <c r="R3378" s="17"/>
    </row>
    <row r="3379" spans="10:18" ht="27" customHeight="1" x14ac:dyDescent="0.25">
      <c r="J3379" s="95"/>
      <c r="K3379" s="64"/>
      <c r="L3379" s="64" t="s">
        <v>60</v>
      </c>
      <c r="M3379" s="11"/>
      <c r="N3379" s="68"/>
      <c r="O3379" s="11"/>
      <c r="P3379" s="66"/>
      <c r="Q3379" s="17"/>
      <c r="R3379" s="17"/>
    </row>
    <row r="3380" spans="10:18" ht="27" customHeight="1" x14ac:dyDescent="0.25">
      <c r="J3380" s="95"/>
      <c r="K3380" s="64"/>
      <c r="L3380" s="64"/>
      <c r="M3380" s="11"/>
      <c r="N3380" s="68"/>
      <c r="O3380" s="11"/>
      <c r="P3380" s="66"/>
      <c r="Q3380" s="17"/>
      <c r="R3380" s="17"/>
    </row>
    <row r="3381" spans="10:18" ht="27" customHeight="1" x14ac:dyDescent="0.25">
      <c r="J3381" s="95"/>
      <c r="K3381" s="64" t="s">
        <v>61</v>
      </c>
      <c r="L3381" s="64" t="s">
        <v>62</v>
      </c>
      <c r="M3381" s="11"/>
      <c r="N3381" s="68"/>
      <c r="O3381" s="11"/>
      <c r="P3381" s="66"/>
      <c r="Q3381" s="17"/>
      <c r="R3381" s="17"/>
    </row>
    <row r="3382" spans="10:18" ht="27" customHeight="1" x14ac:dyDescent="0.25">
      <c r="J3382" s="95"/>
      <c r="K3382" s="64"/>
      <c r="L3382" s="64"/>
      <c r="M3382" s="11"/>
      <c r="N3382" s="68"/>
      <c r="O3382" s="11"/>
      <c r="P3382" s="66"/>
      <c r="Q3382" s="17"/>
      <c r="R3382" s="17"/>
    </row>
    <row r="3383" spans="10:18" ht="27" customHeight="1" x14ac:dyDescent="0.25">
      <c r="J3383" s="95"/>
      <c r="K3383" s="64" t="s">
        <v>63</v>
      </c>
      <c r="L3383" s="64"/>
      <c r="M3383" s="11"/>
      <c r="N3383" s="68"/>
      <c r="O3383" s="11"/>
      <c r="P3383" s="66"/>
      <c r="Q3383" s="17"/>
      <c r="R3383" s="17"/>
    </row>
    <row r="3384" spans="10:18" ht="27" customHeight="1" x14ac:dyDescent="0.25">
      <c r="J3384" s="95"/>
      <c r="K3384" s="64"/>
      <c r="L3384" s="64"/>
      <c r="M3384" s="11"/>
      <c r="N3384" s="68"/>
      <c r="O3384" s="11"/>
      <c r="P3384" s="66"/>
      <c r="Q3384" s="17"/>
      <c r="R3384" s="17"/>
    </row>
    <row r="3385" spans="10:18" ht="27" customHeight="1" x14ac:dyDescent="0.25">
      <c r="J3385" s="95"/>
      <c r="K3385" s="64"/>
      <c r="L3385" s="64"/>
      <c r="M3385" s="11"/>
      <c r="N3385" s="68"/>
      <c r="O3385" s="11"/>
      <c r="P3385" s="66"/>
      <c r="Q3385" s="17"/>
      <c r="R3385" s="17"/>
    </row>
    <row r="3386" spans="10:18" ht="27" customHeight="1" x14ac:dyDescent="0.25">
      <c r="J3386" s="95"/>
      <c r="K3386" s="64"/>
      <c r="L3386" s="64"/>
      <c r="M3386" s="11"/>
      <c r="N3386" s="68"/>
      <c r="O3386" s="11"/>
      <c r="P3386" s="66"/>
      <c r="Q3386" s="17"/>
      <c r="R3386" s="17"/>
    </row>
    <row r="3387" spans="10:18" ht="27" customHeight="1" x14ac:dyDescent="0.25">
      <c r="J3387" s="95"/>
      <c r="K3387" s="64"/>
      <c r="L3387" s="64"/>
      <c r="M3387" s="11"/>
      <c r="N3387" s="68"/>
      <c r="O3387" s="11"/>
      <c r="P3387" s="66"/>
      <c r="Q3387" s="17"/>
      <c r="R3387" s="17"/>
    </row>
    <row r="3388" spans="10:18" ht="27" customHeight="1" x14ac:dyDescent="0.25">
      <c r="J3388" s="95"/>
      <c r="K3388" s="64"/>
      <c r="L3388" s="64"/>
      <c r="M3388" s="11"/>
      <c r="N3388" s="68"/>
      <c r="O3388" s="11"/>
      <c r="P3388" s="66"/>
      <c r="Q3388" s="17"/>
      <c r="R3388" s="17"/>
    </row>
    <row r="3389" spans="10:18" ht="27" customHeight="1" x14ac:dyDescent="0.25">
      <c r="J3389" s="95"/>
      <c r="K3389" s="64"/>
      <c r="L3389" s="64"/>
      <c r="M3389" s="11"/>
      <c r="N3389" s="68"/>
      <c r="O3389" s="11"/>
      <c r="P3389" s="66"/>
      <c r="Q3389" s="17"/>
      <c r="R3389" s="17"/>
    </row>
    <row r="3390" spans="10:18" ht="27" customHeight="1" x14ac:dyDescent="0.25">
      <c r="J3390" s="95"/>
      <c r="K3390" s="64"/>
      <c r="L3390" s="64"/>
      <c r="M3390" s="11"/>
      <c r="N3390" s="68"/>
      <c r="O3390" s="11"/>
      <c r="P3390" s="66"/>
      <c r="Q3390" s="17"/>
      <c r="R3390" s="17"/>
    </row>
    <row r="3391" spans="10:18" ht="27" customHeight="1" x14ac:dyDescent="0.25">
      <c r="J3391" s="95"/>
      <c r="K3391" s="64"/>
      <c r="L3391" s="64"/>
      <c r="M3391" s="11"/>
      <c r="N3391" s="68"/>
      <c r="O3391" s="11"/>
      <c r="P3391" s="66"/>
      <c r="Q3391" s="17"/>
      <c r="R3391" s="17"/>
    </row>
    <row r="3392" spans="10:18" ht="27" customHeight="1" x14ac:dyDescent="0.25">
      <c r="J3392" s="95"/>
      <c r="K3392" s="64"/>
      <c r="L3392" s="64"/>
      <c r="M3392" s="11"/>
      <c r="N3392" s="68"/>
      <c r="O3392" s="11"/>
      <c r="P3392" s="66"/>
      <c r="Q3392" s="17"/>
      <c r="R3392" s="17"/>
    </row>
    <row r="3393" spans="10:18" ht="27" customHeight="1" x14ac:dyDescent="0.25">
      <c r="J3393" s="95"/>
      <c r="K3393" s="64"/>
      <c r="L3393" s="64"/>
      <c r="M3393" s="11"/>
      <c r="N3393" s="68"/>
      <c r="O3393" s="11"/>
      <c r="P3393" s="66"/>
      <c r="Q3393" s="17"/>
      <c r="R3393" s="17"/>
    </row>
    <row r="3394" spans="10:18" ht="27" customHeight="1" x14ac:dyDescent="0.25">
      <c r="J3394" s="95"/>
      <c r="K3394" s="64"/>
      <c r="L3394" s="64"/>
      <c r="M3394" s="11"/>
      <c r="N3394" s="68"/>
      <c r="O3394" s="11"/>
      <c r="P3394" s="66"/>
      <c r="Q3394" s="17"/>
      <c r="R3394" s="17"/>
    </row>
    <row r="3395" spans="10:18" ht="27" customHeight="1" x14ac:dyDescent="0.25">
      <c r="J3395" s="95"/>
      <c r="K3395" s="64"/>
      <c r="L3395" s="64"/>
      <c r="M3395" s="11"/>
      <c r="N3395" s="68"/>
      <c r="O3395" s="11"/>
      <c r="P3395" s="66"/>
      <c r="Q3395" s="17"/>
      <c r="R3395" s="17"/>
    </row>
    <row r="3396" spans="10:18" ht="27" customHeight="1" x14ac:dyDescent="0.25">
      <c r="J3396" s="95"/>
      <c r="K3396" s="64"/>
      <c r="L3396" s="64"/>
      <c r="M3396" s="11"/>
      <c r="N3396" s="68"/>
      <c r="O3396" s="11"/>
      <c r="P3396" s="66"/>
      <c r="Q3396" s="17"/>
      <c r="R3396" s="17"/>
    </row>
    <row r="3397" spans="10:18" ht="27" customHeight="1" x14ac:dyDescent="0.25">
      <c r="J3397" s="95"/>
      <c r="K3397" s="64"/>
      <c r="L3397" s="64"/>
      <c r="M3397" s="11"/>
      <c r="N3397" s="68"/>
      <c r="O3397" s="11"/>
      <c r="P3397" s="66"/>
      <c r="Q3397" s="17"/>
      <c r="R3397" s="17"/>
    </row>
    <row r="3398" spans="10:18" ht="27" customHeight="1" x14ac:dyDescent="0.25">
      <c r="J3398" s="95"/>
      <c r="K3398" s="64"/>
      <c r="L3398" s="64"/>
      <c r="M3398" s="11"/>
      <c r="N3398" s="68"/>
      <c r="O3398" s="11"/>
      <c r="P3398" s="66"/>
      <c r="Q3398" s="17"/>
      <c r="R3398" s="17"/>
    </row>
    <row r="3399" spans="10:18" ht="27" customHeight="1" x14ac:dyDescent="0.25">
      <c r="J3399" s="95"/>
      <c r="K3399" s="64"/>
      <c r="L3399" s="64"/>
      <c r="M3399" s="11"/>
      <c r="N3399" s="68"/>
      <c r="O3399" s="11"/>
      <c r="P3399" s="66"/>
      <c r="Q3399" s="17"/>
      <c r="R3399" s="17"/>
    </row>
    <row r="3400" spans="10:18" ht="27" customHeight="1" x14ac:dyDescent="0.25">
      <c r="J3400" s="95"/>
      <c r="K3400" s="64"/>
      <c r="L3400" s="64"/>
      <c r="M3400" s="11"/>
      <c r="N3400" s="68"/>
      <c r="O3400" s="11"/>
      <c r="P3400" s="66"/>
      <c r="Q3400" s="17"/>
      <c r="R3400" s="17"/>
    </row>
    <row r="3401" spans="10:18" ht="27" customHeight="1" x14ac:dyDescent="0.25">
      <c r="J3401" s="95"/>
      <c r="K3401" s="64"/>
      <c r="L3401" s="64"/>
      <c r="M3401" s="11"/>
      <c r="N3401" s="68"/>
      <c r="O3401" s="11"/>
      <c r="P3401" s="66"/>
      <c r="Q3401" s="17"/>
      <c r="R3401" s="17"/>
    </row>
    <row r="3402" spans="10:18" ht="27" customHeight="1" x14ac:dyDescent="0.25">
      <c r="J3402" s="95"/>
      <c r="K3402" s="64"/>
      <c r="L3402" s="64"/>
      <c r="M3402" s="11"/>
      <c r="N3402" s="68"/>
      <c r="O3402" s="11"/>
      <c r="P3402" s="66"/>
      <c r="Q3402" s="17"/>
      <c r="R3402" s="17"/>
    </row>
    <row r="3403" spans="10:18" ht="27" customHeight="1" x14ac:dyDescent="0.25">
      <c r="J3403" s="95"/>
      <c r="K3403" s="64"/>
      <c r="L3403" s="64"/>
      <c r="M3403" s="11"/>
      <c r="N3403" s="68"/>
      <c r="O3403" s="11"/>
      <c r="P3403" s="66"/>
      <c r="Q3403" s="17"/>
      <c r="R3403" s="17"/>
    </row>
    <row r="3404" spans="10:18" ht="27" customHeight="1" x14ac:dyDescent="0.25">
      <c r="J3404" s="95"/>
      <c r="K3404" s="64"/>
      <c r="L3404" s="64"/>
      <c r="M3404" s="11"/>
      <c r="N3404" s="68"/>
      <c r="O3404" s="11"/>
      <c r="P3404" s="66"/>
      <c r="Q3404" s="17"/>
      <c r="R3404" s="17"/>
    </row>
    <row r="3405" spans="10:18" ht="27" customHeight="1" x14ac:dyDescent="0.25">
      <c r="J3405" s="95"/>
      <c r="K3405" s="64"/>
      <c r="L3405" s="64"/>
      <c r="M3405" s="11"/>
      <c r="N3405" s="68"/>
      <c r="O3405" s="11"/>
      <c r="P3405" s="66"/>
      <c r="Q3405" s="17"/>
      <c r="R3405" s="17"/>
    </row>
    <row r="3406" spans="10:18" ht="27" customHeight="1" x14ac:dyDescent="0.25">
      <c r="J3406" s="95"/>
      <c r="K3406" s="64"/>
      <c r="L3406" s="64"/>
      <c r="M3406" s="11"/>
      <c r="N3406" s="68"/>
      <c r="O3406" s="11"/>
      <c r="P3406" s="66"/>
      <c r="Q3406" s="17"/>
      <c r="R3406" s="17"/>
    </row>
    <row r="3407" spans="10:18" ht="27" customHeight="1" x14ac:dyDescent="0.25">
      <c r="J3407" s="95"/>
      <c r="K3407" s="64"/>
      <c r="L3407" s="64"/>
      <c r="M3407" s="11"/>
      <c r="N3407" s="68"/>
      <c r="O3407" s="11"/>
      <c r="P3407" s="66"/>
      <c r="Q3407" s="17"/>
      <c r="R3407" s="17"/>
    </row>
    <row r="3408" spans="10:18" ht="27" customHeight="1" x14ac:dyDescent="0.25">
      <c r="J3408" s="95"/>
      <c r="K3408" s="64"/>
      <c r="L3408" s="64"/>
      <c r="M3408" s="11"/>
      <c r="N3408" s="68"/>
      <c r="O3408" s="11"/>
      <c r="P3408" s="66"/>
      <c r="Q3408" s="17"/>
      <c r="R3408" s="17"/>
    </row>
    <row r="3409" spans="10:18" ht="27" customHeight="1" x14ac:dyDescent="0.25">
      <c r="J3409" s="95"/>
      <c r="K3409" s="64"/>
      <c r="L3409" s="64"/>
      <c r="M3409" s="11"/>
      <c r="N3409" s="68"/>
      <c r="O3409" s="11"/>
      <c r="P3409" s="66"/>
      <c r="Q3409" s="17"/>
      <c r="R3409" s="17"/>
    </row>
    <row r="3410" spans="10:18" ht="27" customHeight="1" x14ac:dyDescent="0.25">
      <c r="J3410" s="95"/>
      <c r="K3410" s="64"/>
      <c r="L3410" s="64"/>
      <c r="M3410" s="11"/>
      <c r="N3410" s="68"/>
      <c r="O3410" s="11"/>
      <c r="P3410" s="66"/>
      <c r="Q3410" s="17"/>
      <c r="R3410" s="17"/>
    </row>
    <row r="3411" spans="10:18" ht="27" customHeight="1" x14ac:dyDescent="0.25">
      <c r="J3411" s="95"/>
      <c r="K3411" s="64"/>
      <c r="L3411" s="64"/>
      <c r="M3411" s="11"/>
      <c r="N3411" s="68"/>
      <c r="O3411" s="11"/>
      <c r="P3411" s="66"/>
      <c r="Q3411" s="17"/>
      <c r="R3411" s="17"/>
    </row>
    <row r="3412" spans="10:18" ht="27" customHeight="1" x14ac:dyDescent="0.25">
      <c r="J3412" s="53"/>
      <c r="K3412" s="113"/>
      <c r="L3412" s="113"/>
      <c r="M3412" s="113"/>
      <c r="N3412" s="54"/>
      <c r="O3412" s="54"/>
      <c r="P3412" s="54"/>
      <c r="Q3412" s="75"/>
      <c r="R3412" s="17"/>
    </row>
    <row r="3413" spans="10:18" ht="27" customHeight="1" x14ac:dyDescent="0.25">
      <c r="J3413" s="52"/>
      <c r="K3413" s="52"/>
      <c r="L3413" s="52"/>
      <c r="M3413" s="58"/>
      <c r="N3413" s="52"/>
      <c r="O3413" s="52"/>
      <c r="P3413" s="58"/>
      <c r="Q3413" s="59"/>
      <c r="R3413" s="17"/>
    </row>
    <row r="3414" spans="10:18" ht="27" customHeight="1" x14ac:dyDescent="0.25">
      <c r="J3414" s="87"/>
      <c r="K3414" s="11"/>
      <c r="L3414" s="11"/>
      <c r="M3414" s="67"/>
      <c r="N3414" s="68"/>
      <c r="O3414" s="111"/>
      <c r="P3414" s="111"/>
      <c r="Q3414" s="112"/>
      <c r="R3414" s="17"/>
    </row>
    <row r="3415" spans="10:18" ht="27" customHeight="1" x14ac:dyDescent="0.25">
      <c r="J3415" s="67"/>
      <c r="K3415" s="11"/>
      <c r="L3415" s="11"/>
      <c r="M3415" s="67"/>
      <c r="N3415" s="68"/>
      <c r="O3415" s="68"/>
      <c r="P3415" s="68"/>
      <c r="Q3415" s="28"/>
      <c r="R3415" s="17"/>
    </row>
    <row r="3416" spans="10:18" ht="27" customHeight="1" x14ac:dyDescent="0.25">
      <c r="J3416" s="67"/>
      <c r="K3416" s="11"/>
      <c r="L3416" s="11"/>
      <c r="M3416" s="67"/>
      <c r="N3416" s="68"/>
      <c r="O3416" s="68"/>
      <c r="P3416" s="68"/>
      <c r="Q3416" s="28"/>
      <c r="R3416" s="17"/>
    </row>
    <row r="3417" spans="10:18" ht="27" customHeight="1" x14ac:dyDescent="0.25">
      <c r="J3417" s="107"/>
      <c r="K3417" s="103"/>
      <c r="L3417" s="103"/>
      <c r="M3417" s="108"/>
      <c r="N3417" s="109"/>
      <c r="O3417" s="109"/>
      <c r="P3417" s="109"/>
      <c r="Q3417" s="110"/>
      <c r="R3417" s="17"/>
    </row>
    <row r="3418" spans="10:18" ht="27" customHeight="1" x14ac:dyDescent="0.25">
      <c r="J3418" s="107"/>
      <c r="K3418" s="103"/>
      <c r="L3418" s="103"/>
      <c r="M3418" s="108"/>
      <c r="N3418" s="109"/>
      <c r="O3418" s="109"/>
      <c r="P3418" s="109"/>
      <c r="Q3418" s="110"/>
      <c r="R3418" s="17"/>
    </row>
    <row r="3419" spans="10:18" ht="27" customHeight="1" x14ac:dyDescent="0.25">
      <c r="J3419" s="107"/>
      <c r="K3419" s="103"/>
      <c r="L3419" s="103"/>
      <c r="M3419" s="108"/>
      <c r="N3419" s="109"/>
      <c r="O3419" s="114"/>
      <c r="P3419" s="114"/>
      <c r="Q3419" s="110"/>
      <c r="R3419" s="17"/>
    </row>
    <row r="3420" spans="10:18" ht="27" customHeight="1" x14ac:dyDescent="0.25">
      <c r="J3420" s="107"/>
      <c r="K3420" s="103"/>
      <c r="L3420" s="103"/>
      <c r="M3420" s="108"/>
      <c r="N3420" s="109"/>
      <c r="O3420" s="115"/>
      <c r="P3420" s="115"/>
      <c r="Q3420" s="110"/>
      <c r="R3420" s="17"/>
    </row>
    <row r="3421" spans="10:18" ht="27" customHeight="1" x14ac:dyDescent="0.25">
      <c r="J3421" s="107"/>
      <c r="K3421" s="103"/>
      <c r="L3421" s="103"/>
      <c r="M3421" s="108"/>
      <c r="N3421" s="109"/>
      <c r="O3421" s="109"/>
      <c r="P3421" s="109"/>
      <c r="Q3421" s="110"/>
      <c r="R3421" s="17"/>
    </row>
    <row r="3422" spans="10:18" ht="27" customHeight="1" x14ac:dyDescent="0.25">
      <c r="J3422" s="107"/>
      <c r="K3422" s="103"/>
      <c r="L3422" s="103"/>
      <c r="M3422" s="108"/>
      <c r="N3422" s="109"/>
      <c r="O3422" s="109"/>
      <c r="P3422" s="109"/>
      <c r="Q3422" s="110"/>
      <c r="R3422" s="17"/>
    </row>
    <row r="3423" spans="10:18" ht="27" customHeight="1" x14ac:dyDescent="0.25">
      <c r="J3423" s="107"/>
      <c r="K3423" s="103"/>
      <c r="L3423" s="103"/>
      <c r="M3423" s="108"/>
      <c r="N3423" s="109"/>
      <c r="O3423" s="109"/>
      <c r="P3423" s="109"/>
      <c r="Q3423" s="110"/>
      <c r="R3423" s="17"/>
    </row>
    <row r="3424" spans="10:18" ht="27" customHeight="1" x14ac:dyDescent="0.25">
      <c r="J3424" s="107"/>
      <c r="K3424" s="103"/>
      <c r="L3424" s="103"/>
      <c r="M3424" s="108"/>
      <c r="N3424" s="109"/>
      <c r="O3424" s="109"/>
      <c r="P3424" s="109"/>
      <c r="Q3424" s="110"/>
      <c r="R3424" s="17"/>
    </row>
    <row r="3425" spans="10:18" ht="27" customHeight="1" x14ac:dyDescent="0.25">
      <c r="J3425" s="116"/>
      <c r="K3425" s="103"/>
      <c r="L3425" s="103"/>
      <c r="M3425" s="108"/>
      <c r="N3425" s="117"/>
      <c r="O3425" s="117"/>
      <c r="P3425" s="118"/>
      <c r="Q3425" s="119"/>
      <c r="R3425" s="17"/>
    </row>
    <row r="3426" spans="10:18" ht="27" customHeight="1" x14ac:dyDescent="0.25">
      <c r="J3426" s="120"/>
      <c r="K3426" s="103"/>
      <c r="L3426" s="103"/>
      <c r="M3426" s="108"/>
      <c r="N3426" s="117"/>
      <c r="O3426" s="117"/>
      <c r="P3426" s="118"/>
      <c r="Q3426" s="119"/>
      <c r="R3426" s="17"/>
    </row>
    <row r="3427" spans="10:18" ht="27" customHeight="1" x14ac:dyDescent="0.25">
      <c r="J3427" s="104"/>
      <c r="K3427" s="121"/>
      <c r="L3427" s="121"/>
      <c r="M3427" s="108"/>
      <c r="N3427" s="109"/>
      <c r="O3427" s="109"/>
      <c r="P3427" s="109"/>
      <c r="Q3427" s="110"/>
      <c r="R3427" s="17"/>
    </row>
    <row r="3428" spans="10:18" ht="27" customHeight="1" x14ac:dyDescent="0.25">
      <c r="J3428" s="104"/>
      <c r="K3428" s="105"/>
      <c r="L3428" s="105"/>
      <c r="M3428" s="108"/>
      <c r="N3428" s="109"/>
      <c r="P3428" s="122"/>
      <c r="R3428" s="17"/>
    </row>
    <row r="3429" spans="10:18" ht="27" customHeight="1" x14ac:dyDescent="0.25">
      <c r="J3429" s="104"/>
      <c r="K3429" s="105"/>
      <c r="L3429" s="105"/>
      <c r="M3429" s="108"/>
      <c r="N3429" s="109"/>
      <c r="O3429" s="109"/>
      <c r="P3429" s="109"/>
      <c r="Q3429" s="110"/>
      <c r="R3429" s="17"/>
    </row>
    <row r="3430" spans="10:18" ht="27" customHeight="1" x14ac:dyDescent="0.25">
      <c r="J3430" s="104"/>
      <c r="K3430" s="105"/>
      <c r="L3430" s="105"/>
      <c r="M3430" s="108"/>
      <c r="N3430" s="109"/>
      <c r="O3430" s="109"/>
      <c r="P3430" s="109"/>
      <c r="Q3430" s="110"/>
      <c r="R3430" s="17"/>
    </row>
    <row r="3431" spans="10:18" ht="27" customHeight="1" x14ac:dyDescent="0.25">
      <c r="J3431" s="64"/>
      <c r="K3431" s="66"/>
      <c r="L3431" s="66"/>
      <c r="M3431" s="67"/>
      <c r="N3431" s="111"/>
      <c r="O3431" s="68"/>
      <c r="P3431" s="68"/>
      <c r="Q3431" s="28"/>
      <c r="R3431" s="17"/>
    </row>
    <row r="3432" spans="10:18" ht="27" customHeight="1" x14ac:dyDescent="0.25">
      <c r="J3432" s="64"/>
      <c r="K3432" s="66"/>
      <c r="L3432" s="66"/>
      <c r="M3432" s="67"/>
      <c r="N3432" s="68"/>
      <c r="O3432" s="68"/>
      <c r="P3432" s="68"/>
      <c r="Q3432" s="28"/>
      <c r="R3432" s="17"/>
    </row>
    <row r="3433" spans="10:18" ht="27" customHeight="1" x14ac:dyDescent="0.25">
      <c r="J3433" s="64"/>
      <c r="K3433" s="66"/>
      <c r="L3433" s="66"/>
      <c r="M3433" s="67"/>
      <c r="N3433" s="68"/>
      <c r="O3433" s="68"/>
      <c r="P3433" s="68"/>
      <c r="Q3433" s="28"/>
      <c r="R3433" s="17"/>
    </row>
    <row r="3434" spans="10:18" ht="27" customHeight="1" x14ac:dyDescent="0.25">
      <c r="J3434" s="64"/>
      <c r="K3434" s="66"/>
      <c r="L3434" s="66"/>
      <c r="M3434" s="67"/>
      <c r="N3434" s="68"/>
      <c r="O3434" s="68"/>
      <c r="P3434" s="68"/>
      <c r="Q3434" s="28"/>
      <c r="R3434" s="17"/>
    </row>
    <row r="3435" spans="10:18" ht="27" customHeight="1" x14ac:dyDescent="0.25">
      <c r="J3435" s="64"/>
      <c r="K3435" s="66"/>
      <c r="L3435" s="66"/>
      <c r="M3435" s="67"/>
      <c r="N3435" s="68"/>
      <c r="O3435" s="68"/>
      <c r="P3435" s="68"/>
      <c r="Q3435" s="28"/>
      <c r="R3435" s="17"/>
    </row>
    <row r="3436" spans="10:18" ht="27" customHeight="1" x14ac:dyDescent="0.25">
      <c r="J3436" s="64"/>
      <c r="K3436" s="74"/>
      <c r="L3436" s="74"/>
      <c r="M3436" s="60"/>
      <c r="N3436" s="68"/>
      <c r="O3436" s="68"/>
      <c r="P3436" s="68"/>
      <c r="Q3436" s="28"/>
      <c r="R3436" s="17"/>
    </row>
    <row r="3437" spans="10:18" ht="27" customHeight="1" x14ac:dyDescent="0.25">
      <c r="J3437" s="64"/>
      <c r="K3437" s="66"/>
      <c r="L3437" s="66"/>
      <c r="M3437" s="67"/>
      <c r="N3437" s="68"/>
      <c r="O3437" s="68"/>
      <c r="P3437" s="68"/>
      <c r="Q3437" s="28"/>
      <c r="R3437" s="17"/>
    </row>
    <row r="3438" spans="10:18" ht="27" customHeight="1" x14ac:dyDescent="0.25">
      <c r="J3438" s="64"/>
      <c r="K3438" s="66"/>
      <c r="L3438" s="66"/>
      <c r="M3438" s="67"/>
      <c r="N3438" s="68"/>
      <c r="O3438" s="68"/>
      <c r="P3438" s="68"/>
      <c r="Q3438" s="28"/>
      <c r="R3438" s="17"/>
    </row>
    <row r="3439" spans="10:18" ht="27" customHeight="1" x14ac:dyDescent="0.25">
      <c r="J3439" s="64"/>
      <c r="K3439" s="66"/>
      <c r="L3439" s="66"/>
      <c r="M3439" s="67"/>
      <c r="N3439" s="68"/>
      <c r="O3439" s="68"/>
      <c r="P3439" s="68"/>
      <c r="Q3439" s="28"/>
      <c r="R3439" s="17"/>
    </row>
    <row r="3440" spans="10:18" ht="27" customHeight="1" x14ac:dyDescent="0.25">
      <c r="J3440" s="67"/>
      <c r="K3440" s="11"/>
      <c r="L3440" s="11"/>
      <c r="M3440" s="67"/>
      <c r="N3440" s="97"/>
      <c r="O3440" s="97"/>
      <c r="P3440" s="111"/>
      <c r="Q3440" s="123"/>
      <c r="R3440" s="17"/>
    </row>
    <row r="3441" spans="10:19" ht="27" customHeight="1" x14ac:dyDescent="0.25">
      <c r="J3441" s="67"/>
      <c r="K3441" s="11"/>
      <c r="L3441" s="11"/>
      <c r="M3441" s="67"/>
      <c r="N3441" s="11"/>
      <c r="O3441" s="11"/>
      <c r="P3441" s="66"/>
      <c r="Q3441" s="17"/>
      <c r="R3441" s="17"/>
    </row>
    <row r="3442" spans="10:19" ht="27" customHeight="1" x14ac:dyDescent="0.25">
      <c r="J3442" s="67"/>
      <c r="K3442" s="11"/>
      <c r="L3442" s="11"/>
      <c r="M3442" s="67"/>
      <c r="N3442" s="11"/>
      <c r="O3442" s="11"/>
      <c r="P3442" s="66"/>
      <c r="Q3442" s="17"/>
      <c r="R3442" s="17"/>
    </row>
    <row r="3443" spans="10:19" ht="27" customHeight="1" x14ac:dyDescent="0.25">
      <c r="J3443" s="67"/>
      <c r="K3443" s="11"/>
      <c r="L3443" s="11"/>
      <c r="M3443" s="67"/>
      <c r="N3443" s="11"/>
      <c r="O3443" s="11"/>
      <c r="P3443" s="66"/>
      <c r="Q3443" s="17"/>
      <c r="R3443" s="17"/>
    </row>
    <row r="3444" spans="10:19" ht="27" customHeight="1" x14ac:dyDescent="0.25">
      <c r="J3444" s="67"/>
      <c r="K3444" s="11"/>
      <c r="L3444" s="11"/>
      <c r="M3444" s="67"/>
      <c r="N3444" s="11"/>
      <c r="O3444" s="11"/>
      <c r="P3444" s="66"/>
      <c r="Q3444" s="17"/>
      <c r="R3444" s="17"/>
    </row>
    <row r="3445" spans="10:19" ht="27" customHeight="1" x14ac:dyDescent="0.25">
      <c r="J3445" s="67"/>
      <c r="K3445" s="11"/>
      <c r="L3445" s="11"/>
      <c r="M3445" s="67"/>
      <c r="N3445" s="11"/>
      <c r="O3445" s="17"/>
      <c r="P3445" s="69"/>
      <c r="Q3445" s="17"/>
      <c r="R3445" s="17"/>
    </row>
    <row r="3446" spans="10:19" ht="27" customHeight="1" x14ac:dyDescent="0.25">
      <c r="J3446" s="67"/>
      <c r="K3446" s="11"/>
      <c r="L3446" s="11"/>
      <c r="M3446" s="67"/>
      <c r="N3446" s="11"/>
      <c r="O3446" s="17"/>
      <c r="P3446" s="69"/>
      <c r="Q3446" s="17"/>
      <c r="R3446" s="17"/>
    </row>
    <row r="3447" spans="10:19" ht="27" customHeight="1" x14ac:dyDescent="0.25">
      <c r="J3447" s="108"/>
      <c r="K3447" s="103"/>
      <c r="L3447" s="103"/>
      <c r="M3447" s="108"/>
      <c r="N3447" s="109"/>
      <c r="O3447" s="110"/>
      <c r="P3447" s="110"/>
      <c r="Q3447" s="110"/>
      <c r="R3447" s="35"/>
      <c r="S3447" s="124"/>
    </row>
    <row r="3448" spans="10:19" ht="27" customHeight="1" x14ac:dyDescent="0.25">
      <c r="J3448" s="108"/>
      <c r="K3448" s="103"/>
      <c r="L3448" s="103"/>
      <c r="M3448" s="108"/>
      <c r="N3448" s="109"/>
      <c r="O3448" s="110"/>
      <c r="P3448" s="110"/>
      <c r="Q3448" s="110"/>
      <c r="R3448" s="35"/>
      <c r="S3448" s="124"/>
    </row>
    <row r="3449" spans="10:19" ht="27" customHeight="1" x14ac:dyDescent="0.25">
      <c r="J3449" s="108"/>
      <c r="K3449" s="103"/>
      <c r="L3449" s="103"/>
      <c r="M3449" s="108"/>
      <c r="N3449" s="109"/>
      <c r="O3449" s="110"/>
      <c r="P3449" s="110"/>
      <c r="Q3449" s="110"/>
      <c r="R3449" s="35"/>
      <c r="S3449" s="124"/>
    </row>
    <row r="3450" spans="10:19" ht="27" customHeight="1" x14ac:dyDescent="0.25">
      <c r="J3450" s="108"/>
      <c r="K3450" s="103"/>
      <c r="L3450" s="103"/>
      <c r="M3450" s="108"/>
      <c r="N3450" s="109"/>
      <c r="O3450" s="110"/>
      <c r="P3450" s="110"/>
      <c r="Q3450" s="110"/>
      <c r="R3450" s="124"/>
      <c r="S3450" s="124"/>
    </row>
    <row r="3451" spans="10:19" ht="27" customHeight="1" x14ac:dyDescent="0.25">
      <c r="J3451" s="108"/>
      <c r="K3451" s="103"/>
      <c r="L3451" s="103"/>
      <c r="M3451" s="108"/>
      <c r="N3451" s="109"/>
      <c r="O3451" s="110"/>
      <c r="P3451" s="110"/>
      <c r="Q3451" s="110"/>
      <c r="R3451" s="124"/>
      <c r="S3451" s="124"/>
    </row>
    <row r="3452" spans="10:19" ht="27" customHeight="1" x14ac:dyDescent="0.25">
      <c r="J3452" s="108"/>
      <c r="K3452" s="103"/>
      <c r="L3452" s="103"/>
      <c r="M3452" s="108"/>
      <c r="N3452" s="109"/>
      <c r="O3452" s="110"/>
      <c r="P3452" s="110"/>
      <c r="Q3452" s="110"/>
      <c r="R3452" s="124"/>
      <c r="S3452" s="124"/>
    </row>
    <row r="3453" spans="10:19" ht="27" customHeight="1" x14ac:dyDescent="0.25">
      <c r="J3453" s="108"/>
      <c r="K3453" s="103"/>
      <c r="L3453" s="103"/>
      <c r="M3453" s="108"/>
      <c r="N3453" s="109"/>
      <c r="O3453" s="110"/>
      <c r="P3453" s="110"/>
      <c r="Q3453" s="110"/>
      <c r="R3453" s="124"/>
      <c r="S3453" s="124"/>
    </row>
    <row r="3454" spans="10:19" ht="27" customHeight="1" x14ac:dyDescent="0.25">
      <c r="J3454" s="108"/>
      <c r="K3454" s="103"/>
      <c r="L3454" s="103"/>
      <c r="M3454" s="108"/>
      <c r="N3454" s="109"/>
      <c r="O3454" s="110"/>
      <c r="P3454" s="110"/>
      <c r="Q3454" s="110"/>
      <c r="R3454" s="124"/>
      <c r="S3454" s="124"/>
    </row>
    <row r="3455" spans="10:19" ht="27" customHeight="1" x14ac:dyDescent="0.25">
      <c r="J3455" s="108"/>
      <c r="K3455" s="103"/>
      <c r="L3455" s="103"/>
      <c r="M3455" s="108"/>
      <c r="N3455" s="109"/>
      <c r="O3455" s="110"/>
      <c r="P3455" s="110"/>
      <c r="Q3455" s="110"/>
      <c r="R3455" s="124"/>
      <c r="S3455" s="124"/>
    </row>
    <row r="3456" spans="10:19" ht="27" customHeight="1" x14ac:dyDescent="0.25">
      <c r="J3456" s="108"/>
      <c r="K3456" s="103"/>
      <c r="L3456" s="103"/>
      <c r="M3456" s="108"/>
      <c r="N3456" s="109"/>
      <c r="O3456" s="110"/>
      <c r="P3456" s="110"/>
      <c r="Q3456" s="110"/>
      <c r="R3456" s="124"/>
      <c r="S3456" s="124"/>
    </row>
    <row r="3457" spans="10:19" ht="27" customHeight="1" x14ac:dyDescent="0.25">
      <c r="J3457" s="120"/>
      <c r="K3457" s="103"/>
      <c r="L3457" s="103"/>
      <c r="M3457" s="108"/>
      <c r="N3457" s="117"/>
      <c r="O3457" s="119"/>
      <c r="P3457" s="125"/>
      <c r="Q3457" s="119"/>
      <c r="R3457" s="124"/>
      <c r="S3457" s="124"/>
    </row>
    <row r="3458" spans="10:19" ht="27" customHeight="1" x14ac:dyDescent="0.25">
      <c r="J3458" s="120"/>
      <c r="K3458" s="103"/>
      <c r="L3458" s="103"/>
      <c r="M3458" s="108"/>
      <c r="N3458" s="117"/>
      <c r="O3458" s="119"/>
      <c r="P3458" s="125"/>
      <c r="Q3458" s="119"/>
      <c r="R3458" s="124"/>
      <c r="S3458" s="124"/>
    </row>
    <row r="3459" spans="10:19" ht="27" customHeight="1" x14ac:dyDescent="0.25">
      <c r="J3459" s="120"/>
      <c r="K3459" s="103"/>
      <c r="L3459" s="103"/>
      <c r="M3459" s="108"/>
      <c r="N3459" s="117"/>
      <c r="O3459" s="119"/>
      <c r="P3459" s="125"/>
      <c r="Q3459" s="119"/>
      <c r="R3459" s="124"/>
      <c r="S3459" s="124"/>
    </row>
    <row r="3460" spans="10:19" ht="27" customHeight="1" x14ac:dyDescent="0.25">
      <c r="J3460" s="104"/>
      <c r="K3460" s="121"/>
      <c r="L3460" s="121"/>
      <c r="M3460" s="108"/>
      <c r="N3460" s="109"/>
      <c r="O3460" s="109"/>
      <c r="P3460" s="109"/>
      <c r="Q3460" s="110"/>
      <c r="R3460" s="124"/>
      <c r="S3460" s="124"/>
    </row>
    <row r="3461" spans="10:19" ht="27" customHeight="1" x14ac:dyDescent="0.25">
      <c r="J3461" s="104"/>
      <c r="K3461" s="105"/>
      <c r="L3461" s="105"/>
      <c r="M3461" s="108"/>
      <c r="N3461" s="109"/>
      <c r="O3461" s="109"/>
      <c r="P3461" s="109"/>
      <c r="Q3461" s="110"/>
      <c r="R3461" s="124"/>
      <c r="S3461" s="124"/>
    </row>
    <row r="3462" spans="10:19" ht="27" customHeight="1" x14ac:dyDescent="0.25">
      <c r="J3462" s="104"/>
      <c r="K3462" s="105"/>
      <c r="L3462" s="105"/>
      <c r="M3462" s="108"/>
      <c r="N3462" s="109"/>
      <c r="O3462" s="109"/>
      <c r="P3462" s="109"/>
      <c r="Q3462" s="110"/>
      <c r="R3462" s="124"/>
      <c r="S3462" s="124"/>
    </row>
    <row r="3463" spans="10:19" ht="27" customHeight="1" x14ac:dyDescent="0.25">
      <c r="J3463" s="104"/>
      <c r="K3463" s="105"/>
      <c r="L3463" s="105"/>
      <c r="M3463" s="108"/>
      <c r="N3463" s="109"/>
      <c r="O3463" s="109"/>
      <c r="P3463" s="109"/>
      <c r="Q3463" s="110"/>
      <c r="R3463" s="124"/>
      <c r="S3463" s="124"/>
    </row>
    <row r="3464" spans="10:19" ht="27" customHeight="1" x14ac:dyDescent="0.25">
      <c r="J3464" s="108"/>
      <c r="K3464" s="103"/>
      <c r="L3464" s="103"/>
      <c r="M3464" s="108"/>
      <c r="N3464" s="103"/>
      <c r="O3464" s="35"/>
      <c r="P3464" s="126"/>
      <c r="Q3464" s="35"/>
      <c r="R3464" s="124"/>
      <c r="S3464" s="124"/>
    </row>
    <row r="3465" spans="10:19" ht="27" customHeight="1" x14ac:dyDescent="0.25">
      <c r="J3465" s="127"/>
      <c r="K3465" s="128"/>
      <c r="L3465" s="128"/>
      <c r="M3465" s="108"/>
      <c r="N3465" s="117"/>
      <c r="O3465" s="119"/>
      <c r="P3465" s="125"/>
      <c r="Q3465" s="119"/>
      <c r="R3465" s="124"/>
      <c r="S3465" s="124"/>
    </row>
    <row r="3466" spans="10:19" ht="27" customHeight="1" x14ac:dyDescent="0.25">
      <c r="J3466" s="108"/>
      <c r="K3466" s="103"/>
      <c r="L3466" s="103"/>
      <c r="M3466" s="108"/>
      <c r="N3466" s="103"/>
      <c r="O3466" s="35"/>
      <c r="P3466" s="126"/>
      <c r="Q3466" s="35"/>
      <c r="R3466" s="124"/>
      <c r="S3466" s="124"/>
    </row>
    <row r="3467" spans="10:19" ht="27" customHeight="1" x14ac:dyDescent="0.25">
      <c r="J3467" s="108"/>
      <c r="K3467" s="103"/>
      <c r="L3467" s="103"/>
      <c r="M3467" s="108"/>
      <c r="N3467" s="103"/>
      <c r="O3467" s="35"/>
      <c r="P3467" s="126"/>
      <c r="Q3467" s="35"/>
      <c r="R3467" s="124"/>
      <c r="S3467" s="124"/>
    </row>
    <row r="3468" spans="10:19" ht="27" customHeight="1" x14ac:dyDescent="0.25">
      <c r="J3468" s="108"/>
      <c r="K3468" s="103"/>
      <c r="L3468" s="103"/>
      <c r="M3468" s="108"/>
      <c r="N3468" s="103"/>
      <c r="O3468" s="35"/>
      <c r="P3468" s="126"/>
      <c r="Q3468" s="35"/>
      <c r="R3468" s="124"/>
      <c r="S3468" s="124"/>
    </row>
    <row r="3469" spans="10:19" ht="27" customHeight="1" x14ac:dyDescent="0.25">
      <c r="J3469" s="108"/>
      <c r="K3469" s="103"/>
      <c r="L3469" s="103"/>
      <c r="M3469" s="108"/>
      <c r="N3469" s="103"/>
      <c r="O3469" s="35"/>
      <c r="P3469" s="126"/>
      <c r="Q3469" s="35"/>
      <c r="R3469" s="124"/>
      <c r="S3469" s="124"/>
    </row>
    <row r="3470" spans="10:19" ht="27" customHeight="1" x14ac:dyDescent="0.25">
      <c r="J3470" s="67"/>
      <c r="K3470" s="11"/>
      <c r="L3470" s="11"/>
      <c r="M3470" s="67"/>
      <c r="N3470" s="11"/>
      <c r="O3470" s="17"/>
      <c r="P3470" s="69"/>
      <c r="Q3470" s="17"/>
    </row>
    <row r="3471" spans="10:19" ht="27" customHeight="1" x14ac:dyDescent="0.25">
      <c r="J3471" s="67"/>
      <c r="K3471" s="11"/>
      <c r="L3471" s="11"/>
      <c r="M3471" s="67"/>
      <c r="N3471" s="11"/>
      <c r="O3471" s="17"/>
      <c r="P3471" s="69"/>
      <c r="Q3471" s="17"/>
    </row>
    <row r="3472" spans="10:19" ht="27" customHeight="1" x14ac:dyDescent="0.25">
      <c r="J3472" s="67"/>
      <c r="K3472" s="11"/>
      <c r="L3472" s="11"/>
      <c r="M3472" s="67"/>
      <c r="N3472" s="11"/>
      <c r="O3472" s="17"/>
      <c r="P3472" s="69"/>
      <c r="Q3472" s="17"/>
    </row>
    <row r="3473" spans="10:17" ht="27" customHeight="1" x14ac:dyDescent="0.25">
      <c r="J3473" s="67"/>
      <c r="K3473" s="11"/>
      <c r="L3473" s="11"/>
      <c r="M3473" s="67"/>
      <c r="N3473" s="11"/>
      <c r="O3473" s="17"/>
      <c r="P3473" s="69"/>
      <c r="Q3473" s="17"/>
    </row>
    <row r="3474" spans="10:17" ht="27" customHeight="1" x14ac:dyDescent="0.25">
      <c r="J3474" s="67"/>
      <c r="K3474" s="11"/>
      <c r="L3474" s="11"/>
      <c r="M3474" s="67"/>
      <c r="N3474" s="11"/>
      <c r="O3474" s="17"/>
      <c r="P3474" s="69"/>
      <c r="Q3474" s="17"/>
    </row>
    <row r="3475" spans="10:17" ht="27" customHeight="1" x14ac:dyDescent="0.25">
      <c r="J3475" s="67"/>
      <c r="K3475" s="11"/>
      <c r="L3475" s="11"/>
      <c r="M3475" s="67"/>
      <c r="N3475" s="11"/>
      <c r="O3475" s="17"/>
      <c r="P3475" s="69"/>
      <c r="Q3475" s="17"/>
    </row>
    <row r="3476" spans="10:17" ht="27" customHeight="1" x14ac:dyDescent="0.25">
      <c r="J3476" s="67"/>
      <c r="K3476" s="11"/>
      <c r="L3476" s="11"/>
      <c r="M3476" s="67"/>
      <c r="N3476" s="11"/>
      <c r="O3476" s="17"/>
      <c r="P3476" s="69"/>
      <c r="Q3476" s="17"/>
    </row>
    <row r="3477" spans="10:17" ht="27" customHeight="1" x14ac:dyDescent="0.25">
      <c r="J3477" s="67"/>
      <c r="K3477" s="11"/>
      <c r="L3477" s="11"/>
      <c r="M3477" s="67"/>
      <c r="N3477" s="11"/>
      <c r="O3477" s="17"/>
      <c r="P3477" s="69"/>
      <c r="Q3477" s="17"/>
    </row>
    <row r="3478" spans="10:17" ht="27" customHeight="1" x14ac:dyDescent="0.25">
      <c r="J3478" s="67"/>
      <c r="K3478" s="11"/>
      <c r="L3478" s="11"/>
      <c r="M3478" s="67"/>
      <c r="N3478" s="11"/>
      <c r="O3478" s="17"/>
      <c r="P3478" s="69"/>
      <c r="Q3478" s="17"/>
    </row>
    <row r="3479" spans="10:17" ht="27" customHeight="1" x14ac:dyDescent="0.25">
      <c r="J3479" s="67"/>
      <c r="K3479" s="11"/>
      <c r="L3479" s="11"/>
      <c r="M3479" s="67"/>
      <c r="N3479" s="11"/>
      <c r="O3479" s="17"/>
      <c r="P3479" s="69"/>
      <c r="Q3479" s="17"/>
    </row>
    <row r="3480" spans="10:17" ht="27" customHeight="1" x14ac:dyDescent="0.25">
      <c r="J3480" s="67"/>
      <c r="K3480" s="11"/>
      <c r="L3480" s="11"/>
      <c r="M3480" s="67"/>
      <c r="N3480" s="11"/>
      <c r="O3480" s="17"/>
      <c r="P3480" s="69"/>
      <c r="Q3480" s="17"/>
    </row>
    <row r="3481" spans="10:17" ht="27" customHeight="1" x14ac:dyDescent="0.25">
      <c r="J3481" s="67"/>
      <c r="K3481" s="11"/>
      <c r="L3481" s="11"/>
      <c r="M3481" s="67"/>
      <c r="N3481" s="11"/>
      <c r="O3481" s="17"/>
      <c r="P3481" s="69"/>
      <c r="Q3481" s="17"/>
    </row>
    <row r="3482" spans="10:17" ht="27" customHeight="1" x14ac:dyDescent="0.25">
      <c r="J3482" s="10"/>
      <c r="M3482" s="10"/>
      <c r="P3482" s="122"/>
    </row>
    <row r="3483" spans="10:17" ht="27" customHeight="1" x14ac:dyDescent="0.25">
      <c r="J3483" s="10"/>
      <c r="M3483" s="10"/>
      <c r="P3483" s="122"/>
    </row>
    <row r="3484" spans="10:17" ht="27" customHeight="1" x14ac:dyDescent="0.25">
      <c r="J3484" s="10"/>
      <c r="M3484" s="10"/>
      <c r="P3484" s="122"/>
    </row>
    <row r="3485" spans="10:17" ht="27" customHeight="1" x14ac:dyDescent="0.25">
      <c r="J3485" s="10"/>
      <c r="M3485" s="10"/>
      <c r="P3485" s="122"/>
    </row>
    <row r="3486" spans="10:17" ht="27" customHeight="1" x14ac:dyDescent="0.25">
      <c r="J3486" s="10"/>
      <c r="M3486" s="10"/>
      <c r="P3486" s="122"/>
    </row>
    <row r="3487" spans="10:17" ht="27" customHeight="1" x14ac:dyDescent="0.25">
      <c r="J3487" s="10"/>
      <c r="M3487" s="10"/>
      <c r="P3487" s="122"/>
    </row>
    <row r="3488" spans="10:17" ht="27" customHeight="1" x14ac:dyDescent="0.25">
      <c r="J3488" s="10"/>
      <c r="M3488" s="10"/>
      <c r="P3488" s="122"/>
    </row>
    <row r="3489" spans="10:16" ht="27" customHeight="1" x14ac:dyDescent="0.25">
      <c r="J3489" s="10"/>
      <c r="M3489" s="10"/>
      <c r="P3489" s="122"/>
    </row>
    <row r="3490" spans="10:16" ht="27" customHeight="1" x14ac:dyDescent="0.25">
      <c r="J3490" s="10"/>
      <c r="M3490" s="10"/>
      <c r="P3490" s="122"/>
    </row>
    <row r="3491" spans="10:16" ht="27" customHeight="1" x14ac:dyDescent="0.25">
      <c r="J3491" s="10"/>
      <c r="M3491" s="10"/>
      <c r="P3491" s="122"/>
    </row>
    <row r="3492" spans="10:16" ht="27" customHeight="1" x14ac:dyDescent="0.25">
      <c r="J3492" s="10"/>
      <c r="M3492" s="10"/>
      <c r="P3492" s="122"/>
    </row>
    <row r="3493" spans="10:16" ht="27" customHeight="1" x14ac:dyDescent="0.25">
      <c r="J3493" s="10"/>
      <c r="M3493" s="10"/>
      <c r="P3493" s="122"/>
    </row>
    <row r="3494" spans="10:16" ht="27" customHeight="1" x14ac:dyDescent="0.25">
      <c r="J3494" s="10"/>
      <c r="M3494" s="10"/>
      <c r="P3494" s="122"/>
    </row>
    <row r="3495" spans="10:16" ht="27" customHeight="1" x14ac:dyDescent="0.25">
      <c r="J3495" s="10"/>
      <c r="M3495" s="10"/>
      <c r="P3495" s="122"/>
    </row>
    <row r="3496" spans="10:16" ht="27" customHeight="1" x14ac:dyDescent="0.25">
      <c r="J3496" s="10"/>
      <c r="M3496" s="10"/>
      <c r="P3496" s="122"/>
    </row>
    <row r="3497" spans="10:16" ht="27" customHeight="1" x14ac:dyDescent="0.25">
      <c r="J3497" s="10"/>
      <c r="M3497" s="10"/>
      <c r="P3497" s="122"/>
    </row>
    <row r="3498" spans="10:16" ht="27" customHeight="1" x14ac:dyDescent="0.25">
      <c r="J3498" s="10"/>
      <c r="M3498" s="10"/>
      <c r="P3498" s="122"/>
    </row>
    <row r="3499" spans="10:16" ht="27" customHeight="1" x14ac:dyDescent="0.25">
      <c r="J3499" s="10"/>
      <c r="M3499" s="10"/>
      <c r="P3499" s="122"/>
    </row>
    <row r="3500" spans="10:16" ht="27" customHeight="1" x14ac:dyDescent="0.25">
      <c r="J3500" s="10"/>
      <c r="M3500" s="10"/>
      <c r="P3500" s="122"/>
    </row>
    <row r="3501" spans="10:16" ht="27" customHeight="1" x14ac:dyDescent="0.25">
      <c r="J3501" s="10"/>
      <c r="M3501" s="10"/>
      <c r="P3501" s="122"/>
    </row>
    <row r="3502" spans="10:16" ht="27" customHeight="1" x14ac:dyDescent="0.25">
      <c r="J3502" s="10"/>
      <c r="M3502" s="10"/>
      <c r="P3502" s="122"/>
    </row>
    <row r="3503" spans="10:16" ht="27" customHeight="1" x14ac:dyDescent="0.25">
      <c r="J3503" s="10"/>
      <c r="M3503" s="10"/>
      <c r="P3503" s="122"/>
    </row>
    <row r="3504" spans="10:16" ht="27" customHeight="1" x14ac:dyDescent="0.25">
      <c r="J3504" s="10"/>
      <c r="M3504" s="10"/>
      <c r="P3504" s="122"/>
    </row>
    <row r="3505" spans="10:16" ht="27" customHeight="1" x14ac:dyDescent="0.25">
      <c r="J3505" s="10"/>
      <c r="M3505" s="10"/>
      <c r="P3505" s="122"/>
    </row>
    <row r="3506" spans="10:16" ht="27" customHeight="1" x14ac:dyDescent="0.25">
      <c r="J3506" s="10"/>
      <c r="M3506" s="10"/>
      <c r="P3506" s="122"/>
    </row>
    <row r="3507" spans="10:16" ht="27" customHeight="1" x14ac:dyDescent="0.25">
      <c r="J3507" s="10"/>
      <c r="M3507" s="10"/>
      <c r="P3507" s="122"/>
    </row>
    <row r="3508" spans="10:16" ht="27" customHeight="1" x14ac:dyDescent="0.25">
      <c r="J3508" s="10"/>
      <c r="M3508" s="10"/>
      <c r="P3508" s="122"/>
    </row>
    <row r="3509" spans="10:16" ht="27" customHeight="1" x14ac:dyDescent="0.25">
      <c r="J3509" s="10"/>
      <c r="M3509" s="10"/>
      <c r="P3509" s="122"/>
    </row>
    <row r="3510" spans="10:16" ht="27" customHeight="1" x14ac:dyDescent="0.25">
      <c r="J3510" s="10"/>
      <c r="M3510" s="10"/>
      <c r="P3510" s="122"/>
    </row>
    <row r="3511" spans="10:16" ht="27" customHeight="1" x14ac:dyDescent="0.25">
      <c r="J3511" s="10"/>
      <c r="M3511" s="10"/>
      <c r="P3511" s="122"/>
    </row>
    <row r="3512" spans="10:16" ht="27" customHeight="1" x14ac:dyDescent="0.25">
      <c r="J3512" s="10"/>
      <c r="M3512" s="10"/>
      <c r="P3512" s="122"/>
    </row>
    <row r="3513" spans="10:16" ht="27" customHeight="1" x14ac:dyDescent="0.25">
      <c r="J3513" s="10"/>
      <c r="M3513" s="10"/>
      <c r="P3513" s="122"/>
    </row>
    <row r="3514" spans="10:16" ht="27" customHeight="1" x14ac:dyDescent="0.25">
      <c r="J3514" s="10"/>
      <c r="M3514" s="10"/>
      <c r="P3514" s="122"/>
    </row>
    <row r="3515" spans="10:16" ht="27" customHeight="1" x14ac:dyDescent="0.25">
      <c r="J3515" s="10"/>
      <c r="M3515" s="10"/>
      <c r="P3515" s="122"/>
    </row>
    <row r="3516" spans="10:16" ht="27" customHeight="1" x14ac:dyDescent="0.25">
      <c r="J3516" s="10"/>
      <c r="M3516" s="10"/>
      <c r="P3516" s="122"/>
    </row>
    <row r="3517" spans="10:16" ht="27" customHeight="1" x14ac:dyDescent="0.25">
      <c r="J3517" s="10"/>
      <c r="M3517" s="10"/>
      <c r="P3517" s="122"/>
    </row>
    <row r="3518" spans="10:16" ht="27" customHeight="1" x14ac:dyDescent="0.25">
      <c r="J3518" s="10"/>
      <c r="M3518" s="10"/>
      <c r="P3518" s="122"/>
    </row>
    <row r="3519" spans="10:16" ht="27" customHeight="1" x14ac:dyDescent="0.25">
      <c r="J3519" s="10"/>
      <c r="M3519" s="10"/>
      <c r="P3519" s="122"/>
    </row>
    <row r="3520" spans="10:16" ht="27" customHeight="1" x14ac:dyDescent="0.25">
      <c r="J3520" s="10"/>
      <c r="M3520" s="10"/>
      <c r="P3520" s="122"/>
    </row>
    <row r="3521" spans="10:16" ht="27" customHeight="1" x14ac:dyDescent="0.25">
      <c r="J3521" s="10"/>
      <c r="M3521" s="10"/>
      <c r="P3521" s="122"/>
    </row>
    <row r="3522" spans="10:16" ht="27" customHeight="1" x14ac:dyDescent="0.25">
      <c r="J3522" s="10"/>
      <c r="M3522" s="10"/>
      <c r="P3522" s="122"/>
    </row>
    <row r="3523" spans="10:16" ht="27" customHeight="1" x14ac:dyDescent="0.25">
      <c r="J3523" s="10"/>
      <c r="M3523" s="10"/>
      <c r="P3523" s="122"/>
    </row>
    <row r="3524" spans="10:16" ht="27" customHeight="1" x14ac:dyDescent="0.25">
      <c r="J3524" s="10"/>
      <c r="M3524" s="10"/>
      <c r="P3524" s="122"/>
    </row>
    <row r="3525" spans="10:16" ht="27" customHeight="1" x14ac:dyDescent="0.25">
      <c r="J3525" s="10"/>
      <c r="M3525" s="10"/>
      <c r="P3525" s="122"/>
    </row>
    <row r="3526" spans="10:16" ht="27" customHeight="1" x14ac:dyDescent="0.25">
      <c r="J3526" s="10"/>
      <c r="M3526" s="10"/>
      <c r="P3526" s="122"/>
    </row>
    <row r="3527" spans="10:16" ht="27" customHeight="1" x14ac:dyDescent="0.25">
      <c r="J3527" s="10"/>
      <c r="M3527" s="10"/>
      <c r="P3527" s="122"/>
    </row>
    <row r="3528" spans="10:16" ht="27" customHeight="1" x14ac:dyDescent="0.25">
      <c r="J3528" s="10"/>
      <c r="M3528" s="10"/>
      <c r="P3528" s="122"/>
    </row>
    <row r="3529" spans="10:16" ht="27" customHeight="1" x14ac:dyDescent="0.25">
      <c r="J3529" s="10"/>
      <c r="M3529" s="10"/>
      <c r="P3529" s="122"/>
    </row>
    <row r="3530" spans="10:16" ht="27" customHeight="1" x14ac:dyDescent="0.25">
      <c r="J3530" s="10"/>
      <c r="M3530" s="10"/>
      <c r="P3530" s="122"/>
    </row>
    <row r="3531" spans="10:16" ht="27" customHeight="1" x14ac:dyDescent="0.25">
      <c r="J3531" s="10"/>
      <c r="M3531" s="10"/>
      <c r="P3531" s="122"/>
    </row>
    <row r="3532" spans="10:16" ht="27" customHeight="1" x14ac:dyDescent="0.25">
      <c r="J3532" s="10"/>
      <c r="M3532" s="10"/>
      <c r="P3532" s="122"/>
    </row>
    <row r="3533" spans="10:16" ht="27" customHeight="1" x14ac:dyDescent="0.25">
      <c r="J3533" s="10"/>
      <c r="M3533" s="10"/>
      <c r="P3533" s="122"/>
    </row>
    <row r="3534" spans="10:16" ht="27" customHeight="1" x14ac:dyDescent="0.25">
      <c r="J3534" s="10"/>
      <c r="M3534" s="10"/>
      <c r="P3534" s="122"/>
    </row>
    <row r="3535" spans="10:16" ht="27" customHeight="1" x14ac:dyDescent="0.25">
      <c r="J3535" s="10"/>
      <c r="M3535" s="10"/>
      <c r="P3535" s="122"/>
    </row>
    <row r="3536" spans="10:16" ht="27" customHeight="1" x14ac:dyDescent="0.25">
      <c r="J3536" s="10"/>
      <c r="M3536" s="10"/>
      <c r="P3536" s="122"/>
    </row>
    <row r="3537" spans="10:16" ht="27" customHeight="1" x14ac:dyDescent="0.25">
      <c r="J3537" s="10"/>
      <c r="M3537" s="10"/>
      <c r="P3537" s="122"/>
    </row>
    <row r="3538" spans="10:16" ht="27" customHeight="1" x14ac:dyDescent="0.25">
      <c r="J3538" s="10"/>
      <c r="M3538" s="10"/>
      <c r="P3538" s="122"/>
    </row>
    <row r="3539" spans="10:16" ht="27" customHeight="1" x14ac:dyDescent="0.25">
      <c r="J3539" s="10"/>
      <c r="M3539" s="10"/>
      <c r="P3539" s="122"/>
    </row>
    <row r="3540" spans="10:16" ht="27" customHeight="1" x14ac:dyDescent="0.25">
      <c r="J3540" s="10"/>
      <c r="M3540" s="10"/>
      <c r="P3540" s="122"/>
    </row>
    <row r="3541" spans="10:16" ht="27" customHeight="1" x14ac:dyDescent="0.25">
      <c r="J3541" s="10"/>
      <c r="M3541" s="10"/>
      <c r="P3541" s="122"/>
    </row>
    <row r="3542" spans="10:16" ht="27" customHeight="1" x14ac:dyDescent="0.25">
      <c r="J3542" s="10"/>
      <c r="M3542" s="10"/>
      <c r="P3542" s="122"/>
    </row>
    <row r="3543" spans="10:16" ht="27" customHeight="1" x14ac:dyDescent="0.25">
      <c r="J3543" s="10"/>
      <c r="M3543" s="10"/>
      <c r="P3543" s="122"/>
    </row>
    <row r="3544" spans="10:16" ht="27" customHeight="1" x14ac:dyDescent="0.25">
      <c r="J3544" s="10"/>
      <c r="M3544" s="10"/>
      <c r="P3544" s="122"/>
    </row>
    <row r="3545" spans="10:16" ht="27" customHeight="1" x14ac:dyDescent="0.25">
      <c r="J3545" s="10"/>
      <c r="M3545" s="10"/>
      <c r="P3545" s="122"/>
    </row>
    <row r="3546" spans="10:16" ht="27" customHeight="1" x14ac:dyDescent="0.25">
      <c r="J3546" s="10"/>
      <c r="M3546" s="10"/>
      <c r="P3546" s="122"/>
    </row>
    <row r="3547" spans="10:16" ht="27" customHeight="1" x14ac:dyDescent="0.25">
      <c r="J3547" s="10"/>
      <c r="M3547" s="10"/>
      <c r="P3547" s="122"/>
    </row>
    <row r="3548" spans="10:16" ht="27" customHeight="1" x14ac:dyDescent="0.25">
      <c r="J3548" s="10"/>
      <c r="M3548" s="10"/>
      <c r="P3548" s="122"/>
    </row>
    <row r="3549" spans="10:16" ht="27" customHeight="1" x14ac:dyDescent="0.25">
      <c r="J3549" s="10"/>
      <c r="M3549" s="10"/>
      <c r="P3549" s="122"/>
    </row>
    <row r="3550" spans="10:16" ht="27" customHeight="1" x14ac:dyDescent="0.25">
      <c r="J3550" s="10"/>
      <c r="M3550" s="10"/>
      <c r="P3550" s="122"/>
    </row>
    <row r="3551" spans="10:16" ht="27" customHeight="1" x14ac:dyDescent="0.25">
      <c r="J3551" s="10"/>
      <c r="M3551" s="10"/>
      <c r="P3551" s="122"/>
    </row>
    <row r="3552" spans="10:16" ht="27" customHeight="1" x14ac:dyDescent="0.25">
      <c r="J3552" s="10"/>
      <c r="M3552" s="10"/>
      <c r="P3552" s="122"/>
    </row>
    <row r="3553" spans="10:16" ht="27" customHeight="1" x14ac:dyDescent="0.25">
      <c r="J3553" s="10"/>
      <c r="M3553" s="10"/>
      <c r="P3553" s="122"/>
    </row>
    <row r="3554" spans="10:16" ht="27" customHeight="1" x14ac:dyDescent="0.25">
      <c r="J3554" s="10"/>
      <c r="M3554" s="10"/>
      <c r="P3554" s="122"/>
    </row>
    <row r="3555" spans="10:16" ht="27" customHeight="1" x14ac:dyDescent="0.25">
      <c r="J3555" s="10"/>
      <c r="M3555" s="10"/>
      <c r="P3555" s="122"/>
    </row>
    <row r="3556" spans="10:16" ht="27" customHeight="1" x14ac:dyDescent="0.25">
      <c r="J3556" s="10"/>
      <c r="M3556" s="10"/>
      <c r="P3556" s="122"/>
    </row>
    <row r="3557" spans="10:16" ht="27" customHeight="1" x14ac:dyDescent="0.25">
      <c r="J3557" s="10"/>
      <c r="M3557" s="10"/>
      <c r="P3557" s="122"/>
    </row>
    <row r="3558" spans="10:16" ht="27" customHeight="1" x14ac:dyDescent="0.25">
      <c r="J3558" s="10"/>
      <c r="M3558" s="10"/>
      <c r="P3558" s="122"/>
    </row>
    <row r="3559" spans="10:16" ht="27" customHeight="1" x14ac:dyDescent="0.25">
      <c r="J3559" s="10"/>
      <c r="M3559" s="10"/>
      <c r="P3559" s="122"/>
    </row>
    <row r="3560" spans="10:16" ht="27" customHeight="1" x14ac:dyDescent="0.25">
      <c r="J3560" s="10"/>
      <c r="M3560" s="10"/>
      <c r="P3560" s="122"/>
    </row>
    <row r="3561" spans="10:16" ht="27" customHeight="1" x14ac:dyDescent="0.25">
      <c r="J3561" s="10"/>
      <c r="M3561" s="10"/>
      <c r="P3561" s="122"/>
    </row>
    <row r="3562" spans="10:16" ht="27" customHeight="1" x14ac:dyDescent="0.25">
      <c r="J3562" s="10"/>
      <c r="M3562" s="10"/>
      <c r="P3562" s="122"/>
    </row>
    <row r="3563" spans="10:16" ht="27" customHeight="1" x14ac:dyDescent="0.25">
      <c r="J3563" s="10"/>
      <c r="M3563" s="10"/>
      <c r="P3563" s="122"/>
    </row>
    <row r="3564" spans="10:16" ht="27" customHeight="1" x14ac:dyDescent="0.25">
      <c r="J3564" s="10"/>
      <c r="M3564" s="10"/>
      <c r="P3564" s="122"/>
    </row>
    <row r="3565" spans="10:16" ht="27" customHeight="1" x14ac:dyDescent="0.25">
      <c r="J3565" s="10"/>
      <c r="M3565" s="10"/>
      <c r="P3565" s="122"/>
    </row>
    <row r="3566" spans="10:16" ht="27" customHeight="1" x14ac:dyDescent="0.25">
      <c r="J3566" s="10"/>
      <c r="M3566" s="10"/>
      <c r="P3566" s="122"/>
    </row>
    <row r="3567" spans="10:16" ht="27" customHeight="1" x14ac:dyDescent="0.25">
      <c r="J3567" s="10"/>
      <c r="M3567" s="10"/>
      <c r="P3567" s="122"/>
    </row>
    <row r="3568" spans="10:16" ht="27" customHeight="1" x14ac:dyDescent="0.25">
      <c r="J3568" s="10"/>
      <c r="M3568" s="10"/>
      <c r="P3568" s="122"/>
    </row>
    <row r="3569" spans="10:16" ht="27" customHeight="1" x14ac:dyDescent="0.25">
      <c r="J3569" s="10"/>
      <c r="M3569" s="10"/>
      <c r="P3569" s="122"/>
    </row>
    <row r="3570" spans="10:16" ht="27" customHeight="1" x14ac:dyDescent="0.25">
      <c r="J3570" s="10"/>
      <c r="M3570" s="10"/>
      <c r="P3570" s="122"/>
    </row>
    <row r="3571" spans="10:16" ht="27" customHeight="1" x14ac:dyDescent="0.25">
      <c r="J3571" s="10"/>
      <c r="M3571" s="10"/>
      <c r="P3571" s="122"/>
    </row>
    <row r="3572" spans="10:16" ht="27" customHeight="1" x14ac:dyDescent="0.25">
      <c r="J3572" s="10"/>
      <c r="M3572" s="10"/>
      <c r="P3572" s="122"/>
    </row>
    <row r="3573" spans="10:16" ht="27" customHeight="1" x14ac:dyDescent="0.25">
      <c r="J3573" s="10"/>
      <c r="M3573" s="10"/>
      <c r="P3573" s="122"/>
    </row>
    <row r="3574" spans="10:16" ht="27" customHeight="1" x14ac:dyDescent="0.25">
      <c r="J3574" s="10"/>
      <c r="M3574" s="10"/>
      <c r="P3574" s="122"/>
    </row>
    <row r="3575" spans="10:16" ht="27" customHeight="1" x14ac:dyDescent="0.25">
      <c r="J3575" s="10"/>
      <c r="M3575" s="10"/>
      <c r="P3575" s="122"/>
    </row>
    <row r="3576" spans="10:16" ht="27" customHeight="1" x14ac:dyDescent="0.25">
      <c r="J3576" s="10"/>
      <c r="M3576" s="10"/>
      <c r="P3576" s="122"/>
    </row>
    <row r="3577" spans="10:16" ht="27" customHeight="1" x14ac:dyDescent="0.25">
      <c r="J3577" s="10"/>
      <c r="M3577" s="10"/>
      <c r="P3577" s="122"/>
    </row>
    <row r="3578" spans="10:16" ht="27" customHeight="1" x14ac:dyDescent="0.25">
      <c r="J3578" s="10"/>
      <c r="M3578" s="10"/>
      <c r="P3578" s="122"/>
    </row>
    <row r="3579" spans="10:16" ht="27" customHeight="1" x14ac:dyDescent="0.25">
      <c r="J3579" s="10"/>
      <c r="M3579" s="10"/>
      <c r="P3579" s="122"/>
    </row>
    <row r="3580" spans="10:16" ht="27" customHeight="1" x14ac:dyDescent="0.25">
      <c r="J3580" s="10"/>
      <c r="M3580" s="10"/>
      <c r="P3580" s="122"/>
    </row>
    <row r="3581" spans="10:16" ht="27" customHeight="1" x14ac:dyDescent="0.25">
      <c r="J3581" s="10"/>
      <c r="M3581" s="10"/>
      <c r="P3581" s="122"/>
    </row>
    <row r="3582" spans="10:16" ht="27" customHeight="1" x14ac:dyDescent="0.25">
      <c r="J3582" s="10"/>
      <c r="M3582" s="10"/>
      <c r="P3582" s="122"/>
    </row>
    <row r="3583" spans="10:16" ht="27" customHeight="1" x14ac:dyDescent="0.25">
      <c r="J3583" s="10"/>
      <c r="M3583" s="10"/>
      <c r="P3583" s="122"/>
    </row>
    <row r="3584" spans="10:16" ht="27" customHeight="1" x14ac:dyDescent="0.25">
      <c r="J3584" s="10"/>
      <c r="M3584" s="10"/>
      <c r="P3584" s="122"/>
    </row>
    <row r="3585" spans="10:16" ht="27" customHeight="1" x14ac:dyDescent="0.25">
      <c r="J3585" s="10"/>
      <c r="M3585" s="10"/>
      <c r="P3585" s="122"/>
    </row>
    <row r="3586" spans="10:16" ht="27" customHeight="1" x14ac:dyDescent="0.25">
      <c r="J3586" s="10"/>
      <c r="M3586" s="10"/>
      <c r="P3586" s="122"/>
    </row>
    <row r="3587" spans="10:16" ht="27" customHeight="1" x14ac:dyDescent="0.25">
      <c r="J3587" s="10"/>
      <c r="M3587" s="10"/>
      <c r="P3587" s="122"/>
    </row>
    <row r="3588" spans="10:16" ht="27" customHeight="1" x14ac:dyDescent="0.25">
      <c r="J3588" s="10"/>
      <c r="M3588" s="10"/>
      <c r="P3588" s="122"/>
    </row>
    <row r="3589" spans="10:16" ht="27" customHeight="1" x14ac:dyDescent="0.25">
      <c r="J3589" s="10"/>
      <c r="M3589" s="10"/>
      <c r="P3589" s="122"/>
    </row>
    <row r="3590" spans="10:16" ht="27" customHeight="1" x14ac:dyDescent="0.25">
      <c r="J3590" s="10"/>
      <c r="M3590" s="10"/>
      <c r="P3590" s="122"/>
    </row>
    <row r="3591" spans="10:16" ht="27" customHeight="1" x14ac:dyDescent="0.25">
      <c r="J3591" s="10"/>
      <c r="M3591" s="10"/>
      <c r="P3591" s="122"/>
    </row>
    <row r="3592" spans="10:16" ht="27" customHeight="1" x14ac:dyDescent="0.25">
      <c r="J3592" s="10"/>
      <c r="M3592" s="10"/>
      <c r="P3592" s="122"/>
    </row>
    <row r="3593" spans="10:16" ht="27" customHeight="1" x14ac:dyDescent="0.25">
      <c r="J3593" s="10"/>
      <c r="M3593" s="10"/>
      <c r="P3593" s="122"/>
    </row>
    <row r="3594" spans="10:16" ht="27" customHeight="1" x14ac:dyDescent="0.25">
      <c r="J3594" s="10"/>
      <c r="M3594" s="10"/>
      <c r="P3594" s="122"/>
    </row>
    <row r="3595" spans="10:16" ht="27" customHeight="1" x14ac:dyDescent="0.25">
      <c r="J3595" s="10"/>
      <c r="M3595" s="10"/>
      <c r="P3595" s="122"/>
    </row>
    <row r="3596" spans="10:16" ht="27" customHeight="1" x14ac:dyDescent="0.25">
      <c r="J3596" s="10"/>
      <c r="M3596" s="10"/>
      <c r="P3596" s="122"/>
    </row>
    <row r="3597" spans="10:16" ht="27" customHeight="1" x14ac:dyDescent="0.25">
      <c r="J3597" s="10"/>
      <c r="M3597" s="10"/>
      <c r="P3597" s="122"/>
    </row>
    <row r="3598" spans="10:16" ht="27" customHeight="1" x14ac:dyDescent="0.25">
      <c r="J3598" s="10"/>
      <c r="M3598" s="10"/>
      <c r="P3598" s="122"/>
    </row>
    <row r="3599" spans="10:16" ht="27" customHeight="1" x14ac:dyDescent="0.25">
      <c r="J3599" s="10"/>
      <c r="M3599" s="10"/>
      <c r="P3599" s="122"/>
    </row>
    <row r="3600" spans="10:16" ht="27" customHeight="1" x14ac:dyDescent="0.25">
      <c r="J3600" s="10"/>
      <c r="M3600" s="10"/>
      <c r="P3600" s="122"/>
    </row>
    <row r="3601" spans="10:16" ht="27" customHeight="1" x14ac:dyDescent="0.25">
      <c r="J3601" s="10"/>
      <c r="M3601" s="10"/>
      <c r="P3601" s="122"/>
    </row>
    <row r="3602" spans="10:16" ht="27" customHeight="1" x14ac:dyDescent="0.25">
      <c r="J3602" s="10"/>
      <c r="M3602" s="10"/>
      <c r="P3602" s="122"/>
    </row>
    <row r="3603" spans="10:16" ht="27" customHeight="1" x14ac:dyDescent="0.25">
      <c r="J3603" s="10"/>
      <c r="M3603" s="10"/>
      <c r="P3603" s="122"/>
    </row>
    <row r="3604" spans="10:16" ht="27" customHeight="1" x14ac:dyDescent="0.25">
      <c r="J3604" s="10"/>
      <c r="M3604" s="10"/>
      <c r="P3604" s="122"/>
    </row>
    <row r="3605" spans="10:16" ht="27" customHeight="1" x14ac:dyDescent="0.25">
      <c r="J3605" s="10"/>
      <c r="M3605" s="10"/>
      <c r="P3605" s="122"/>
    </row>
    <row r="3606" spans="10:16" ht="27" customHeight="1" x14ac:dyDescent="0.25">
      <c r="J3606" s="10"/>
      <c r="M3606" s="10"/>
      <c r="P3606" s="122"/>
    </row>
    <row r="3607" spans="10:16" ht="27" customHeight="1" x14ac:dyDescent="0.25">
      <c r="J3607" s="10"/>
      <c r="M3607" s="10"/>
      <c r="P3607" s="122"/>
    </row>
    <row r="3608" spans="10:16" ht="27" customHeight="1" x14ac:dyDescent="0.25">
      <c r="J3608" s="10"/>
      <c r="M3608" s="10"/>
    </row>
    <row r="3609" spans="10:16" ht="27" customHeight="1" x14ac:dyDescent="0.25">
      <c r="J3609" s="10"/>
      <c r="M3609" s="10"/>
    </row>
  </sheetData>
  <mergeCells count="150">
    <mergeCell ref="C45:F45"/>
    <mergeCell ref="C40:J40"/>
    <mergeCell ref="C39:F39"/>
    <mergeCell ref="H39:I39"/>
    <mergeCell ref="P3345:P3348"/>
    <mergeCell ref="L3345:L3348"/>
    <mergeCell ref="M3345:M3348"/>
    <mergeCell ref="N3345:N3348"/>
    <mergeCell ref="L3316:L3321"/>
    <mergeCell ref="M3316:M3321"/>
    <mergeCell ref="L3322:L3324"/>
    <mergeCell ref="N3316:N3321"/>
    <mergeCell ref="O3316:O3321"/>
    <mergeCell ref="M3322:M3324"/>
    <mergeCell ref="N3322:N3324"/>
    <mergeCell ref="O3322:O3324"/>
    <mergeCell ref="O3345:O3348"/>
    <mergeCell ref="L3342:L3343"/>
    <mergeCell ref="M3342:M3343"/>
    <mergeCell ref="N3342:N3343"/>
    <mergeCell ref="O3342:O3343"/>
    <mergeCell ref="O3325:O3326"/>
    <mergeCell ref="K3317:K3321"/>
    <mergeCell ref="J3244:J3245"/>
    <mergeCell ref="N3244:N3245"/>
    <mergeCell ref="O3282:O3283"/>
    <mergeCell ref="J3322:J3324"/>
    <mergeCell ref="O3207:O3208"/>
    <mergeCell ref="P3182:P3183"/>
    <mergeCell ref="S3182:S3183"/>
    <mergeCell ref="M3175:M3179"/>
    <mergeCell ref="N3175:N3179"/>
    <mergeCell ref="O3175:O3179"/>
    <mergeCell ref="K3298:K3299"/>
    <mergeCell ref="M3298:M3299"/>
    <mergeCell ref="N3298:N3299"/>
    <mergeCell ref="P3244:P3245"/>
    <mergeCell ref="L3259:L3260"/>
    <mergeCell ref="M3259:M3260"/>
    <mergeCell ref="N3259:N3260"/>
    <mergeCell ref="O3259:O3260"/>
    <mergeCell ref="N3210:N3213"/>
    <mergeCell ref="O3210:O3213"/>
    <mergeCell ref="K3210:K3213"/>
    <mergeCell ref="M3210:M3213"/>
    <mergeCell ref="P3259:P3260"/>
    <mergeCell ref="P3210:P3213"/>
    <mergeCell ref="P3290:P3291"/>
    <mergeCell ref="O3244:O3245"/>
    <mergeCell ref="P3207:P3208"/>
    <mergeCell ref="S3210:S3213"/>
    <mergeCell ref="L3306:L3307"/>
    <mergeCell ref="M3306:M3307"/>
    <mergeCell ref="N3306:N3307"/>
    <mergeCell ref="O3306:O3307"/>
    <mergeCell ref="P3306:P3307"/>
    <mergeCell ref="J3282:J3283"/>
    <mergeCell ref="K3282:K3283"/>
    <mergeCell ref="M3282:M3283"/>
    <mergeCell ref="N3282:N3283"/>
    <mergeCell ref="P3282:P3283"/>
    <mergeCell ref="L3286:L3288"/>
    <mergeCell ref="M3286:M3288"/>
    <mergeCell ref="N3286:N3288"/>
    <mergeCell ref="O3286:O3288"/>
    <mergeCell ref="P3286:P3288"/>
    <mergeCell ref="O3298:O3299"/>
    <mergeCell ref="P3298:P3299"/>
    <mergeCell ref="L3290:L3291"/>
    <mergeCell ref="M3290:M3291"/>
    <mergeCell ref="N3290:N3291"/>
    <mergeCell ref="O3290:O3291"/>
    <mergeCell ref="P3342:P3343"/>
    <mergeCell ref="L3332:L3333"/>
    <mergeCell ref="M3332:M3333"/>
    <mergeCell ref="N3332:N3333"/>
    <mergeCell ref="O3332:O3333"/>
    <mergeCell ref="P3332:P3333"/>
    <mergeCell ref="P3316:P3321"/>
    <mergeCell ref="N3311:N3312"/>
    <mergeCell ref="O3311:O3312"/>
    <mergeCell ref="P3311:P3312"/>
    <mergeCell ref="M3325:M3326"/>
    <mergeCell ref="N3325:N3326"/>
    <mergeCell ref="L3311:L3312"/>
    <mergeCell ref="M3311:M3312"/>
    <mergeCell ref="L3313:L3314"/>
    <mergeCell ref="M3313:M3314"/>
    <mergeCell ref="N3313:N3314"/>
    <mergeCell ref="O3313:O3314"/>
    <mergeCell ref="P3325:P3326"/>
    <mergeCell ref="L3325:L3326"/>
    <mergeCell ref="P3313:P3314"/>
    <mergeCell ref="P3322:P3324"/>
    <mergeCell ref="J3187:J3189"/>
    <mergeCell ref="N3187:N3189"/>
    <mergeCell ref="O3187:O3189"/>
    <mergeCell ref="P3187:P3189"/>
    <mergeCell ref="S3187:S3189"/>
    <mergeCell ref="J3210:J3213"/>
    <mergeCell ref="K3169:K3173"/>
    <mergeCell ref="M3169:M3173"/>
    <mergeCell ref="N3169:N3173"/>
    <mergeCell ref="O3169:O3173"/>
    <mergeCell ref="P3169:P3173"/>
    <mergeCell ref="S3169:S3172"/>
    <mergeCell ref="J3175:J3179"/>
    <mergeCell ref="K3175:K3179"/>
    <mergeCell ref="P3175:P3179"/>
    <mergeCell ref="S3175:S3178"/>
    <mergeCell ref="K3182:K3183"/>
    <mergeCell ref="M3182:M3183"/>
    <mergeCell ref="N3182:N3183"/>
    <mergeCell ref="O3182:O3183"/>
    <mergeCell ref="N3198:N3199"/>
    <mergeCell ref="O3198:O3199"/>
    <mergeCell ref="P3198:P3199"/>
    <mergeCell ref="N3207:N3208"/>
    <mergeCell ref="N3163:N3164"/>
    <mergeCell ref="O3163:O3164"/>
    <mergeCell ref="P3163:P3164"/>
    <mergeCell ref="N3143:N3154"/>
    <mergeCell ref="O3143:O3154"/>
    <mergeCell ref="P3143:P3154"/>
    <mergeCell ref="S3143:S3153"/>
    <mergeCell ref="N3158:N3159"/>
    <mergeCell ref="O3158:O3159"/>
    <mergeCell ref="P3158:P3159"/>
    <mergeCell ref="K3114:P3114"/>
    <mergeCell ref="K3126:K3127"/>
    <mergeCell ref="M3126:M3127"/>
    <mergeCell ref="N3126:N3127"/>
    <mergeCell ref="O3126:O3127"/>
    <mergeCell ref="P3126:P3127"/>
    <mergeCell ref="N3138:N3139"/>
    <mergeCell ref="O3138:O3139"/>
    <mergeCell ref="P3138:P3139"/>
    <mergeCell ref="C37:C38"/>
    <mergeCell ref="D37:D38"/>
    <mergeCell ref="H7:I7"/>
    <mergeCell ref="H8:I8"/>
    <mergeCell ref="H9:I9"/>
    <mergeCell ref="H10:I10"/>
    <mergeCell ref="I27:I28"/>
    <mergeCell ref="H13:I13"/>
    <mergeCell ref="C12:J12"/>
    <mergeCell ref="D16:D30"/>
    <mergeCell ref="C16:C30"/>
    <mergeCell ref="E29:E30"/>
    <mergeCell ref="E16:E26"/>
  </mergeCells>
  <pageMargins left="1" right="1" top="1" bottom="1" header="0.5" footer="0.5"/>
  <pageSetup paperSize="9" scale="39" fitToHeight="0" orientation="portrait" verticalDpi="0" r:id="rId1"/>
  <rowBreaks count="2" manualBreakCount="2">
    <brk id="48" max="9" man="1"/>
    <brk id="57" max="9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2024-03-04T23:43:06Z</dcterms:modified>
</cp:coreProperties>
</file>