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est-tik\Desktop\Выборы 2023 (рабочая)\Контрольно-Счетная комиссия\Проверка счетов кандидатов\02.09\"/>
    </mc:Choice>
  </mc:AlternateContent>
  <bookViews>
    <workbookView xWindow="0" yWindow="0" windowWidth="14370" windowHeight="12705"/>
  </bookViews>
  <sheets>
    <sheet name="Отчет" sheetId="1" r:id="rId1"/>
  </sheets>
  <calcPr calcId="162913"/>
</workbook>
</file>

<file path=xl/calcChain.xml><?xml version="1.0" encoding="utf-8"?>
<calcChain xmlns="http://schemas.openxmlformats.org/spreadsheetml/2006/main">
  <c r="I12" i="1" l="1"/>
  <c r="I14" i="1"/>
  <c r="D23" i="1"/>
  <c r="D14" i="1"/>
  <c r="I22" i="1"/>
  <c r="D22" i="1"/>
  <c r="L16" i="1"/>
  <c r="N23" i="1" l="1"/>
  <c r="M23" i="1"/>
  <c r="K23" i="1"/>
  <c r="J23" i="1"/>
  <c r="I23" i="1"/>
  <c r="G23" i="1"/>
  <c r="E23" i="1"/>
  <c r="C23" i="1"/>
  <c r="B23" i="1"/>
  <c r="N22" i="1"/>
  <c r="L22" i="1"/>
  <c r="F22" i="1"/>
  <c r="C22" i="1"/>
  <c r="B22" i="1"/>
  <c r="N21" i="1"/>
  <c r="F21" i="1"/>
  <c r="C21" i="1"/>
  <c r="B21" i="1"/>
  <c r="N20" i="1"/>
  <c r="L20" i="1"/>
  <c r="F20" i="1"/>
  <c r="C20" i="1"/>
  <c r="B20" i="1"/>
  <c r="N19" i="1"/>
  <c r="L19" i="1"/>
  <c r="F19" i="1"/>
  <c r="C19" i="1"/>
  <c r="B19" i="1"/>
  <c r="N18" i="1"/>
  <c r="L18" i="1"/>
  <c r="F18" i="1"/>
  <c r="C18" i="1"/>
  <c r="B18" i="1"/>
  <c r="N17" i="1"/>
  <c r="L17" i="1"/>
  <c r="F17" i="1"/>
  <c r="C17" i="1"/>
  <c r="B17" i="1"/>
  <c r="N16" i="1"/>
  <c r="F16" i="1"/>
  <c r="C16" i="1"/>
  <c r="B16" i="1"/>
  <c r="N15" i="1"/>
  <c r="L15" i="1"/>
  <c r="F15" i="1"/>
  <c r="C15" i="1"/>
  <c r="B15" i="1"/>
  <c r="N14" i="1"/>
  <c r="L14" i="1"/>
  <c r="F14" i="1"/>
  <c r="C14" i="1"/>
  <c r="B14" i="1"/>
  <c r="N13" i="1"/>
  <c r="F13" i="1"/>
  <c r="C13" i="1"/>
  <c r="B13" i="1"/>
  <c r="N12" i="1"/>
  <c r="L12" i="1"/>
  <c r="F12" i="1"/>
  <c r="C12" i="1"/>
  <c r="B12" i="1"/>
  <c r="N11" i="1"/>
  <c r="C11" i="1"/>
  <c r="B11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H9" i="1"/>
  <c r="G9" i="1"/>
  <c r="F9" i="1"/>
  <c r="E9" i="1"/>
  <c r="L8" i="1"/>
  <c r="K8" i="1"/>
  <c r="J8" i="1"/>
  <c r="G8" i="1"/>
  <c r="E8" i="1"/>
  <c r="N7" i="1"/>
  <c r="M7" i="1"/>
  <c r="J7" i="1"/>
  <c r="I7" i="1"/>
  <c r="E7" i="1"/>
  <c r="D7" i="1"/>
  <c r="M6" i="1"/>
  <c r="I6" i="1"/>
  <c r="D6" i="1"/>
  <c r="C6" i="1"/>
  <c r="B6" i="1"/>
  <c r="A6" i="1"/>
</calcChain>
</file>

<file path=xl/sharedStrings.xml><?xml version="1.0" encoding="utf-8"?>
<sst xmlns="http://schemas.openxmlformats.org/spreadsheetml/2006/main" count="27" uniqueCount="21">
  <si>
    <t>Отчет № 7. 02.08.2023 9:45:53</t>
  </si>
  <si>
    <t>СВЕДЕНИЯ
о поступлении средств в избирательные фонды кандидатов и расходовании этих средств
(на основании данных, предоставленных филиалами ПАО Сбербанк и другой кредитной организацией)</t>
  </si>
  <si>
    <t>Выборы народных депутатов Республики Саха (Якутия) седьмого созыва</t>
  </si>
  <si>
    <t>В руб.</t>
  </si>
  <si>
    <t>1</t>
  </si>
  <si>
    <t>1.</t>
  </si>
  <si>
    <t/>
  </si>
  <si>
    <t>2.</t>
  </si>
  <si>
    <t>3.</t>
  </si>
  <si>
    <t>4.</t>
  </si>
  <si>
    <t>5.</t>
  </si>
  <si>
    <t>6.</t>
  </si>
  <si>
    <t>Председатель</t>
  </si>
  <si>
    <t>Р.Р. Муртазин</t>
  </si>
  <si>
    <t>Мухтуйской окружной избирательной комиссии</t>
  </si>
  <si>
    <t>(подпись, дата)</t>
  </si>
  <si>
    <t>(инициалы, фамилия)</t>
  </si>
  <si>
    <t>1)Изготовление баннера  ООО "Выгодные решения"                      2)Изготовление буклета  ООО "Выгодные решения"              3)Размещение агитационных материалов ИП Антипина Елена Валентиновна                                                  4) Транспортные услуги Администрация МО "Мирнинский район"</t>
  </si>
  <si>
    <t>1)51840,00  2)55000,00                    3) 220860                                                                                                                                                                                                                                                                                                                                                                                                                                                                                                                                                                      4)104156,96</t>
  </si>
  <si>
    <t xml:space="preserve">                 Оплата физическому лицу за агитацию</t>
  </si>
  <si>
    <t>По состоянию на 01.09.2023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</si>
</sst>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8" x14ac:knownFonts="1">
    <font>
      <sz val="11"/>
      <color theme="1"/>
      <name val="Calibri"/>
      <charset val="204"/>
      <scheme val="minor"/>
    </font>
    <font>
      <b/>
      <sz val="12"/>
      <color theme="1"/>
      <name val="Times New Roman"/>
      <charset val="204"/>
    </font>
    <font>
      <u/>
      <sz val="12"/>
      <color theme="1"/>
      <name val="Times New Roman"/>
      <charset val="204"/>
    </font>
    <font>
      <b/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3" borderId="7" xfId="0" applyNumberFormat="1" applyFont="1" applyFill="1" applyBorder="1" applyAlignment="1">
      <alignment horizontal="center" vertical="center" wrapText="1"/>
    </xf>
    <xf numFmtId="0" fontId="4" fillId="2" borderId="7" xfId="0" applyNumberFormat="1" applyFont="1" applyFill="1" applyBorder="1" applyAlignment="1">
      <alignment horizontal="left" vertical="center" wrapText="1"/>
    </xf>
    <xf numFmtId="164" fontId="4" fillId="2" borderId="7" xfId="0" applyNumberFormat="1" applyFont="1" applyFill="1" applyBorder="1" applyAlignment="1">
      <alignment horizontal="right" vertical="center" wrapText="1"/>
    </xf>
    <xf numFmtId="1" fontId="4" fillId="2" borderId="7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left" vertical="center" wrapText="1"/>
    </xf>
    <xf numFmtId="164" fontId="3" fillId="3" borderId="7" xfId="0" applyNumberFormat="1" applyFont="1" applyFill="1" applyBorder="1" applyAlignment="1">
      <alignment horizontal="right" vertical="center" wrapText="1"/>
    </xf>
    <xf numFmtId="1" fontId="3" fillId="3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49" fontId="6" fillId="0" borderId="0" xfId="0" applyNumberFormat="1" applyFont="1" applyAlignment="1">
      <alignment horizontal="right" vertical="center"/>
    </xf>
    <xf numFmtId="0" fontId="0" fillId="0" borderId="0" xfId="0" applyAlignment="1"/>
    <xf numFmtId="165" fontId="4" fillId="2" borderId="7" xfId="0" applyNumberFormat="1" applyFont="1" applyFill="1" applyBorder="1" applyAlignment="1">
      <alignment horizontal="center" vertical="center" wrapText="1"/>
    </xf>
    <xf numFmtId="165" fontId="3" fillId="3" borderId="7" xfId="0" applyNumberFormat="1" applyFont="1" applyFill="1" applyBorder="1" applyAlignment="1">
      <alignment horizontal="center" vertical="center" wrapText="1"/>
    </xf>
    <xf numFmtId="0" fontId="3" fillId="3" borderId="7" xfId="0" quotePrefix="1" applyNumberFormat="1" applyFont="1" applyFill="1" applyBorder="1" applyAlignment="1">
      <alignment horizontal="center" vertical="center" wrapText="1"/>
    </xf>
    <xf numFmtId="0" fontId="4" fillId="2" borderId="7" xfId="0" quotePrefix="1" applyNumberFormat="1" applyFont="1" applyFill="1" applyBorder="1" applyAlignment="1">
      <alignment horizontal="center" vertical="center" wrapText="1"/>
    </xf>
    <xf numFmtId="2" fontId="0" fillId="0" borderId="0" xfId="0" applyNumberFormat="1" applyAlignment="1"/>
    <xf numFmtId="49" fontId="7" fillId="0" borderId="0" xfId="0" applyNumberFormat="1" applyFont="1" applyAlignment="1">
      <alignment horizontal="right" vertical="center"/>
    </xf>
    <xf numFmtId="0" fontId="3" fillId="3" borderId="2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wrapText="1"/>
    </xf>
    <xf numFmtId="49" fontId="5" fillId="0" borderId="8" xfId="0" applyNumberFormat="1" applyFont="1" applyBorder="1" applyAlignment="1">
      <alignment horizontal="left" vertical="center" wrapText="1"/>
    </xf>
    <xf numFmtId="49" fontId="5" fillId="0" borderId="8" xfId="0" applyNumberFormat="1" applyFont="1" applyBorder="1" applyAlignment="1">
      <alignment horizontal="right" vertical="center" wrapText="1"/>
    </xf>
    <xf numFmtId="0" fontId="1" fillId="2" borderId="0" xfId="0" applyFont="1" applyFill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3" fillId="3" borderId="3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left" vertical="top" wrapText="1"/>
    </xf>
    <xf numFmtId="49" fontId="5" fillId="0" borderId="9" xfId="0" applyNumberFormat="1" applyFont="1" applyBorder="1" applyAlignment="1">
      <alignment horizontal="center" vertical="top" wrapText="1"/>
    </xf>
    <xf numFmtId="49" fontId="5" fillId="0" borderId="9" xfId="0" applyNumberFormat="1" applyFont="1" applyBorder="1" applyAlignment="1">
      <alignment horizontal="right" vertical="top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3" borderId="6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tabSelected="1" topLeftCell="A7" zoomScale="68" zoomScaleNormal="68" workbookViewId="0">
      <selection activeCell="I14" sqref="I14"/>
    </sheetView>
  </sheetViews>
  <sheetFormatPr defaultColWidth="9" defaultRowHeight="15" x14ac:dyDescent="0.25"/>
  <cols>
    <col min="1" max="1" width="8.140625" customWidth="1"/>
    <col min="2" max="2" width="25.140625" customWidth="1"/>
    <col min="3" max="3" width="26.28515625" customWidth="1"/>
    <col min="4" max="5" width="15.7109375" customWidth="1"/>
    <col min="6" max="6" width="30.5703125" customWidth="1"/>
    <col min="7" max="7" width="15.7109375" customWidth="1"/>
    <col min="8" max="8" width="5.7109375" customWidth="1"/>
    <col min="9" max="9" width="15.7109375" customWidth="1"/>
    <col min="10" max="10" width="13.140625" customWidth="1"/>
    <col min="11" max="11" width="15.7109375" customWidth="1"/>
    <col min="12" max="12" width="25.42578125" customWidth="1"/>
    <col min="13" max="13" width="15.7109375" customWidth="1"/>
    <col min="14" max="14" width="34.28515625" customWidth="1"/>
    <col min="15" max="15" width="10.85546875" customWidth="1"/>
  </cols>
  <sheetData>
    <row r="1" spans="1:15" ht="15" customHeight="1" x14ac:dyDescent="0.25">
      <c r="N1" s="8" t="s">
        <v>0</v>
      </c>
    </row>
    <row r="2" spans="1:15" ht="75.75" customHeight="1" x14ac:dyDescent="0.2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5" ht="15.75" x14ac:dyDescent="0.25">
      <c r="A3" s="23" t="s">
        <v>2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5" x14ac:dyDescent="0.25">
      <c r="N4" s="16" t="s">
        <v>20</v>
      </c>
    </row>
    <row r="5" spans="1:15" x14ac:dyDescent="0.25">
      <c r="N5" s="9" t="s">
        <v>3</v>
      </c>
    </row>
    <row r="6" spans="1:15" ht="24" customHeight="1" x14ac:dyDescent="0.25">
      <c r="A6" s="28" t="str">
        <f t="shared" ref="A6" si="0">"№
п/п"</f>
        <v>№
п/п</v>
      </c>
      <c r="B6" s="28" t="str">
        <f t="shared" ref="B6" si="1">"Наименование избирательного округа"</f>
        <v>Наименование избирательного округа</v>
      </c>
      <c r="C6" s="28" t="str">
        <f t="shared" ref="C6" si="2">"Фамилия, имя, отчество кандидата"</f>
        <v>Фамилия, имя, отчество кандидата</v>
      </c>
      <c r="D6" s="17" t="str">
        <f t="shared" ref="D6" si="3">"Поступило средств"</f>
        <v>Поступило средств</v>
      </c>
      <c r="E6" s="24"/>
      <c r="F6" s="24"/>
      <c r="G6" s="24"/>
      <c r="H6" s="18"/>
      <c r="I6" s="17" t="str">
        <f t="shared" ref="I6" si="4">"Израсходовано средств"</f>
        <v>Израсходовано средств</v>
      </c>
      <c r="J6" s="24"/>
      <c r="K6" s="24"/>
      <c r="L6" s="18"/>
      <c r="M6" s="17" t="str">
        <f t="shared" ref="M6" si="5">"Возвращено средств"</f>
        <v>Возвращено средств</v>
      </c>
      <c r="N6" s="18"/>
    </row>
    <row r="7" spans="1:15" ht="54.95" customHeight="1" x14ac:dyDescent="0.25">
      <c r="A7" s="29"/>
      <c r="B7" s="29"/>
      <c r="C7" s="29"/>
      <c r="D7" s="28" t="str">
        <f t="shared" ref="D7" si="6">"всего"</f>
        <v>всего</v>
      </c>
      <c r="E7" s="17" t="str">
        <f t="shared" ref="E7" si="7">"из них"</f>
        <v>из них</v>
      </c>
      <c r="F7" s="24"/>
      <c r="G7" s="24"/>
      <c r="H7" s="18"/>
      <c r="I7" s="28" t="str">
        <f t="shared" ref="I7" si="8">"всего"</f>
        <v>всего</v>
      </c>
      <c r="J7" s="17" t="str">
        <f>"из них финансовые операции по расходованию средств на сумму, превышающую  50 тыс. рублей"</f>
        <v>из них финансовые операции по расходованию средств на сумму, превышающую  50 тыс. рублей</v>
      </c>
      <c r="K7" s="24"/>
      <c r="L7" s="18"/>
      <c r="M7" s="28" t="str">
        <f t="shared" ref="M7" si="9">"сумма, руб."</f>
        <v>сумма, руб.</v>
      </c>
      <c r="N7" s="28" t="str">
        <f t="shared" ref="N7" si="10">"основание возврата"</f>
        <v>основание возврата</v>
      </c>
      <c r="O7" s="10"/>
    </row>
    <row r="8" spans="1:15" ht="69.95" customHeight="1" x14ac:dyDescent="0.25">
      <c r="A8" s="29"/>
      <c r="B8" s="29"/>
      <c r="C8" s="29"/>
      <c r="D8" s="29"/>
      <c r="E8" s="17" t="str">
        <f t="shared" ref="E8" si="11">"пожертвования от юридических лиц на сумму, превышающую  100 тыс. рублей"</f>
        <v>пожертвования от юридических лиц на сумму, превышающую  100 тыс. рублей</v>
      </c>
      <c r="F8" s="18"/>
      <c r="G8" s="17" t="str">
        <f t="shared" ref="G8" si="12">"пожертвования от граждан на сумму, превышающую  20 тыс. рублей"</f>
        <v>пожертвования от граждан на сумму, превышающую  20 тыс. рублей</v>
      </c>
      <c r="H8" s="18"/>
      <c r="I8" s="29"/>
      <c r="J8" s="28" t="str">
        <f t="shared" ref="J8" si="13">"дата операции"</f>
        <v>дата операции</v>
      </c>
      <c r="K8" s="28" t="str">
        <f t="shared" ref="K8" si="14">"сумма, руб."</f>
        <v>сумма, руб.</v>
      </c>
      <c r="L8" s="28" t="str">
        <f t="shared" ref="L8" si="15">"назначение платежа"</f>
        <v>назначение платежа</v>
      </c>
      <c r="M8" s="29"/>
      <c r="N8" s="29"/>
      <c r="O8" s="10"/>
    </row>
    <row r="9" spans="1:15" ht="75" customHeight="1" x14ac:dyDescent="0.25">
      <c r="A9" s="30"/>
      <c r="B9" s="30"/>
      <c r="C9" s="30"/>
      <c r="D9" s="30"/>
      <c r="E9" s="1" t="str">
        <f>"сумма, руб."</f>
        <v>сумма, руб.</v>
      </c>
      <c r="F9" s="1" t="str">
        <f>"наименование юридического лица"</f>
        <v>наименование юридического лица</v>
      </c>
      <c r="G9" s="1" t="str">
        <f>"сумма, руб."</f>
        <v>сумма, руб.</v>
      </c>
      <c r="H9" s="1" t="str">
        <f>"кол-во граждан"</f>
        <v>кол-во граждан</v>
      </c>
      <c r="I9" s="30"/>
      <c r="J9" s="30"/>
      <c r="K9" s="30"/>
      <c r="L9" s="30"/>
      <c r="M9" s="30"/>
      <c r="N9" s="30"/>
      <c r="O9" s="10"/>
    </row>
    <row r="10" spans="1:15" x14ac:dyDescent="0.25">
      <c r="A10" s="13" t="s">
        <v>4</v>
      </c>
      <c r="B10" s="1" t="str">
        <f>"2"</f>
        <v>2</v>
      </c>
      <c r="C10" s="1" t="str">
        <f>"3"</f>
        <v>3</v>
      </c>
      <c r="D10" s="1" t="str">
        <f>"4"</f>
        <v>4</v>
      </c>
      <c r="E10" s="1" t="str">
        <f>"5"</f>
        <v>5</v>
      </c>
      <c r="F10" s="1" t="str">
        <f>"6"</f>
        <v>6</v>
      </c>
      <c r="G10" s="1" t="str">
        <f>"7"</f>
        <v>7</v>
      </c>
      <c r="H10" s="1" t="str">
        <f>"8"</f>
        <v>8</v>
      </c>
      <c r="I10" s="1" t="str">
        <f>"9"</f>
        <v>9</v>
      </c>
      <c r="J10" s="1" t="str">
        <f>"10"</f>
        <v>10</v>
      </c>
      <c r="K10" s="1" t="str">
        <f>"11"</f>
        <v>11</v>
      </c>
      <c r="L10" s="1" t="str">
        <f>"12"</f>
        <v>12</v>
      </c>
      <c r="M10" s="1" t="str">
        <f>"13"</f>
        <v>13</v>
      </c>
      <c r="N10" s="1" t="str">
        <f>"14"</f>
        <v>14</v>
      </c>
      <c r="O10" s="10"/>
    </row>
    <row r="11" spans="1:15" ht="61.5" customHeight="1" x14ac:dyDescent="0.25">
      <c r="A11" s="14" t="s">
        <v>5</v>
      </c>
      <c r="B11" s="2" t="str">
        <f t="shared" ref="B11:B13" si="16">"Мухтуйский (№ 25)"</f>
        <v>Мухтуйский (№ 25)</v>
      </c>
      <c r="C11" s="2" t="str">
        <f>"Андреев Спартак Васильевич"</f>
        <v>Андреев Спартак Васильевич</v>
      </c>
      <c r="D11" s="3">
        <v>30000</v>
      </c>
      <c r="E11" s="3"/>
      <c r="F11" s="2"/>
      <c r="G11" s="3"/>
      <c r="H11" s="4"/>
      <c r="I11" s="3">
        <v>30000</v>
      </c>
      <c r="J11" s="11"/>
      <c r="K11" s="3"/>
      <c r="L11" s="2"/>
      <c r="M11" s="3"/>
      <c r="N11" s="2" t="str">
        <f>""</f>
        <v/>
      </c>
      <c r="O11" s="15"/>
    </row>
    <row r="12" spans="1:15" ht="30" customHeight="1" x14ac:dyDescent="0.25">
      <c r="A12" s="13" t="s">
        <v>6</v>
      </c>
      <c r="B12" s="5" t="str">
        <f>""</f>
        <v/>
      </c>
      <c r="C12" s="5" t="str">
        <f>"Итого по кандидату"</f>
        <v>Итого по кандидату</v>
      </c>
      <c r="D12" s="6">
        <v>30000</v>
      </c>
      <c r="E12" s="6">
        <v>0</v>
      </c>
      <c r="F12" s="5" t="str">
        <f>""</f>
        <v/>
      </c>
      <c r="G12" s="6">
        <v>0</v>
      </c>
      <c r="H12" s="7"/>
      <c r="I12" s="6">
        <f>I11</f>
        <v>30000</v>
      </c>
      <c r="J12" s="12"/>
      <c r="K12" s="6">
        <v>0</v>
      </c>
      <c r="L12" s="5" t="str">
        <f>""</f>
        <v/>
      </c>
      <c r="M12" s="6">
        <v>0</v>
      </c>
      <c r="N12" s="5" t="str">
        <f>""</f>
        <v/>
      </c>
      <c r="O12" s="10"/>
    </row>
    <row r="13" spans="1:15" ht="61.5" customHeight="1" x14ac:dyDescent="0.25">
      <c r="A13" s="14" t="s">
        <v>7</v>
      </c>
      <c r="B13" s="2" t="str">
        <f t="shared" si="16"/>
        <v>Мухтуйский (№ 25)</v>
      </c>
      <c r="C13" s="2" t="str">
        <f>"Андреева Надежда Юрьевна"</f>
        <v>Андреева Надежда Юрьевна</v>
      </c>
      <c r="D13" s="3">
        <v>597600</v>
      </c>
      <c r="E13" s="3"/>
      <c r="F13" s="2" t="str">
        <f>""</f>
        <v/>
      </c>
      <c r="G13" s="3"/>
      <c r="H13" s="4"/>
      <c r="I13" s="3">
        <v>276050</v>
      </c>
      <c r="J13" s="11"/>
      <c r="K13" s="3">
        <v>85000</v>
      </c>
      <c r="L13" s="2" t="s">
        <v>19</v>
      </c>
      <c r="M13" s="3"/>
      <c r="N13" s="2" t="str">
        <f>""</f>
        <v/>
      </c>
      <c r="O13" s="15"/>
    </row>
    <row r="14" spans="1:15" ht="30" customHeight="1" x14ac:dyDescent="0.25">
      <c r="A14" s="13" t="s">
        <v>6</v>
      </c>
      <c r="B14" s="5" t="str">
        <f>""</f>
        <v/>
      </c>
      <c r="C14" s="5" t="str">
        <f>"Итого по кандидату"</f>
        <v>Итого по кандидату</v>
      </c>
      <c r="D14" s="6">
        <f>D13</f>
        <v>597600</v>
      </c>
      <c r="E14" s="6">
        <v>0</v>
      </c>
      <c r="F14" s="5" t="str">
        <f>""</f>
        <v/>
      </c>
      <c r="G14" s="6">
        <v>0</v>
      </c>
      <c r="H14" s="7"/>
      <c r="I14" s="6">
        <f>I13</f>
        <v>276050</v>
      </c>
      <c r="J14" s="12"/>
      <c r="K14" s="6">
        <v>0</v>
      </c>
      <c r="L14" s="5" t="str">
        <f>""</f>
        <v/>
      </c>
      <c r="M14" s="6">
        <v>0</v>
      </c>
      <c r="N14" s="5" t="str">
        <f>""</f>
        <v/>
      </c>
      <c r="O14" s="10"/>
    </row>
    <row r="15" spans="1:15" ht="45" customHeight="1" x14ac:dyDescent="0.25">
      <c r="A15" s="14" t="s">
        <v>8</v>
      </c>
      <c r="B15" s="2" t="str">
        <f>"Мухтуйский (№ 25)"</f>
        <v>Мухтуйский (№ 25)</v>
      </c>
      <c r="C15" s="2" t="str">
        <f>"Зорин Капитон Капитонович"</f>
        <v>Зорин Капитон Капитонович</v>
      </c>
      <c r="D15" s="3">
        <v>0</v>
      </c>
      <c r="E15" s="3"/>
      <c r="F15" s="2" t="str">
        <f>""</f>
        <v/>
      </c>
      <c r="G15" s="3"/>
      <c r="H15" s="4"/>
      <c r="I15" s="3">
        <v>0</v>
      </c>
      <c r="J15" s="11"/>
      <c r="K15" s="3"/>
      <c r="L15" s="2" t="str">
        <f>""</f>
        <v/>
      </c>
      <c r="M15" s="3"/>
      <c r="N15" s="2" t="str">
        <f>""</f>
        <v/>
      </c>
      <c r="O15" s="15"/>
    </row>
    <row r="16" spans="1:15" ht="30" customHeight="1" x14ac:dyDescent="0.25">
      <c r="A16" s="13" t="s">
        <v>6</v>
      </c>
      <c r="B16" s="5" t="str">
        <f>""</f>
        <v/>
      </c>
      <c r="C16" s="5" t="str">
        <f>"Итого по кандидату"</f>
        <v>Итого по кандидату</v>
      </c>
      <c r="D16" s="6">
        <v>0</v>
      </c>
      <c r="E16" s="6">
        <v>0</v>
      </c>
      <c r="F16" s="5" t="str">
        <f>""</f>
        <v/>
      </c>
      <c r="G16" s="6">
        <v>0</v>
      </c>
      <c r="H16" s="7"/>
      <c r="I16" s="6">
        <v>0</v>
      </c>
      <c r="J16" s="12"/>
      <c r="K16" s="6">
        <v>0</v>
      </c>
      <c r="L16" s="5" t="str">
        <f>""</f>
        <v/>
      </c>
      <c r="M16" s="6">
        <v>0</v>
      </c>
      <c r="N16" s="5" t="str">
        <f>""</f>
        <v/>
      </c>
      <c r="O16" s="10"/>
    </row>
    <row r="17" spans="1:15" ht="45" customHeight="1" x14ac:dyDescent="0.25">
      <c r="A17" s="14" t="s">
        <v>9</v>
      </c>
      <c r="B17" s="2" t="str">
        <f>"Мухтуйский (№ 25)"</f>
        <v>Мухтуйский (№ 25)</v>
      </c>
      <c r="C17" s="2" t="str">
        <f>"Легантьев Алексей Геннадьевич"</f>
        <v>Легантьев Алексей Геннадьевич</v>
      </c>
      <c r="D17" s="3">
        <v>100257.2</v>
      </c>
      <c r="E17" s="3"/>
      <c r="F17" s="2" t="str">
        <f t="shared" ref="F17:F22" si="17">""</f>
        <v/>
      </c>
      <c r="G17" s="3">
        <v>0</v>
      </c>
      <c r="H17" s="4"/>
      <c r="I17" s="3">
        <v>100257.2</v>
      </c>
      <c r="J17" s="11"/>
      <c r="K17" s="3"/>
      <c r="L17" s="2" t="str">
        <f>""</f>
        <v/>
      </c>
      <c r="M17" s="3"/>
      <c r="N17" s="2" t="str">
        <f t="shared" ref="N17:N22" si="18">""</f>
        <v/>
      </c>
      <c r="O17" s="10"/>
    </row>
    <row r="18" spans="1:15" ht="30" customHeight="1" x14ac:dyDescent="0.25">
      <c r="A18" s="13" t="s">
        <v>6</v>
      </c>
      <c r="B18" s="5" t="str">
        <f>""</f>
        <v/>
      </c>
      <c r="C18" s="5" t="str">
        <f>"Итого по кандидату"</f>
        <v>Итого по кандидату</v>
      </c>
      <c r="D18" s="6">
        <v>0</v>
      </c>
      <c r="E18" s="6">
        <v>0</v>
      </c>
      <c r="F18" s="5" t="str">
        <f t="shared" si="17"/>
        <v/>
      </c>
      <c r="G18" s="6">
        <v>0</v>
      </c>
      <c r="H18" s="7"/>
      <c r="I18" s="6">
        <v>0</v>
      </c>
      <c r="J18" s="12"/>
      <c r="K18" s="6">
        <v>0</v>
      </c>
      <c r="L18" s="5" t="str">
        <f>""</f>
        <v/>
      </c>
      <c r="M18" s="6">
        <v>0</v>
      </c>
      <c r="N18" s="5" t="str">
        <f t="shared" si="18"/>
        <v/>
      </c>
      <c r="O18" s="10"/>
    </row>
    <row r="19" spans="1:15" ht="45" customHeight="1" x14ac:dyDescent="0.25">
      <c r="A19" s="14" t="s">
        <v>10</v>
      </c>
      <c r="B19" s="2" t="str">
        <f>"Мухтуйский (№ 25)"</f>
        <v>Мухтуйский (№ 25)</v>
      </c>
      <c r="C19" s="2" t="str">
        <f>"Надык Андрей Владимировичч"</f>
        <v>Надык Андрей Владимировичч</v>
      </c>
      <c r="D19" s="3">
        <v>7228</v>
      </c>
      <c r="E19" s="3"/>
      <c r="F19" s="2" t="str">
        <f t="shared" si="17"/>
        <v/>
      </c>
      <c r="G19" s="3"/>
      <c r="H19" s="4"/>
      <c r="I19" s="3">
        <v>928</v>
      </c>
      <c r="J19" s="11"/>
      <c r="K19" s="3"/>
      <c r="L19" s="2" t="str">
        <f>""</f>
        <v/>
      </c>
      <c r="M19" s="3"/>
      <c r="N19" s="2" t="str">
        <f t="shared" si="18"/>
        <v/>
      </c>
      <c r="O19" s="15"/>
    </row>
    <row r="20" spans="1:15" ht="30" customHeight="1" x14ac:dyDescent="0.25">
      <c r="A20" s="13" t="s">
        <v>6</v>
      </c>
      <c r="B20" s="5" t="str">
        <f>""</f>
        <v/>
      </c>
      <c r="C20" s="5" t="str">
        <f>"Итого по кандидату"</f>
        <v>Итого по кандидату</v>
      </c>
      <c r="D20" s="6">
        <v>7228</v>
      </c>
      <c r="E20" s="6">
        <v>0</v>
      </c>
      <c r="F20" s="5" t="str">
        <f t="shared" si="17"/>
        <v/>
      </c>
      <c r="G20" s="6">
        <v>0</v>
      </c>
      <c r="H20" s="7"/>
      <c r="I20" s="6">
        <v>928</v>
      </c>
      <c r="J20" s="12"/>
      <c r="K20" s="6">
        <v>0</v>
      </c>
      <c r="L20" s="5" t="str">
        <f>""</f>
        <v/>
      </c>
      <c r="M20" s="6">
        <v>0</v>
      </c>
      <c r="N20" s="5" t="str">
        <f t="shared" si="18"/>
        <v/>
      </c>
      <c r="O20" s="10"/>
    </row>
    <row r="21" spans="1:15" ht="162" customHeight="1" x14ac:dyDescent="0.25">
      <c r="A21" s="14" t="s">
        <v>11</v>
      </c>
      <c r="B21" s="2" t="str">
        <f>"Мухтуйский (№ 25)"</f>
        <v>Мухтуйский (№ 25)</v>
      </c>
      <c r="C21" s="2" t="str">
        <f>"Ноттосов Николай Макарович"</f>
        <v>Ноттосов Николай Макарович</v>
      </c>
      <c r="D21" s="3">
        <v>633083.25</v>
      </c>
      <c r="E21" s="3"/>
      <c r="F21" s="2" t="str">
        <f t="shared" si="17"/>
        <v/>
      </c>
      <c r="G21" s="3"/>
      <c r="H21" s="4"/>
      <c r="I21" s="3">
        <v>633083.25</v>
      </c>
      <c r="J21" s="11"/>
      <c r="K21" s="3" t="s">
        <v>18</v>
      </c>
      <c r="L21" s="2" t="s">
        <v>17</v>
      </c>
      <c r="M21" s="3"/>
      <c r="N21" s="2" t="str">
        <f t="shared" si="18"/>
        <v/>
      </c>
      <c r="O21" s="15"/>
    </row>
    <row r="22" spans="1:15" ht="30" customHeight="1" x14ac:dyDescent="0.25">
      <c r="A22" s="13" t="s">
        <v>6</v>
      </c>
      <c r="B22" s="5" t="str">
        <f>""</f>
        <v/>
      </c>
      <c r="C22" s="5" t="str">
        <f>"Итого по кандидату"</f>
        <v>Итого по кандидату</v>
      </c>
      <c r="D22" s="6">
        <f>D21</f>
        <v>633083.25</v>
      </c>
      <c r="E22" s="6">
        <v>0</v>
      </c>
      <c r="F22" s="5" t="str">
        <f t="shared" si="17"/>
        <v/>
      </c>
      <c r="G22" s="6">
        <v>0</v>
      </c>
      <c r="H22" s="7"/>
      <c r="I22" s="6">
        <f>I21</f>
        <v>633083.25</v>
      </c>
      <c r="J22" s="12"/>
      <c r="K22" s="6">
        <v>431856.96</v>
      </c>
      <c r="L22" s="5" t="str">
        <f>""</f>
        <v/>
      </c>
      <c r="M22" s="6">
        <v>0</v>
      </c>
      <c r="N22" s="5" t="str">
        <f t="shared" si="18"/>
        <v/>
      </c>
      <c r="O22" s="10"/>
    </row>
    <row r="23" spans="1:15" x14ac:dyDescent="0.25">
      <c r="A23" s="13" t="s">
        <v>6</v>
      </c>
      <c r="B23" s="5" t="str">
        <f>""</f>
        <v/>
      </c>
      <c r="C23" s="5" t="str">
        <f>"Итого"</f>
        <v>Итого</v>
      </c>
      <c r="D23" s="6">
        <f>D12+D14+D16+D18+D20+D22</f>
        <v>1267911.25</v>
      </c>
      <c r="E23" s="6">
        <f t="shared" ref="E23:M23" si="19">E12+E14+E16+E18+E20+E22</f>
        <v>0</v>
      </c>
      <c r="F23" s="6"/>
      <c r="G23" s="6">
        <f t="shared" si="19"/>
        <v>0</v>
      </c>
      <c r="H23" s="6"/>
      <c r="I23" s="6">
        <f t="shared" si="19"/>
        <v>940061.25</v>
      </c>
      <c r="J23" s="6">
        <f t="shared" si="19"/>
        <v>0</v>
      </c>
      <c r="K23" s="6">
        <f t="shared" si="19"/>
        <v>431856.96</v>
      </c>
      <c r="L23" s="6"/>
      <c r="M23" s="6">
        <f t="shared" si="19"/>
        <v>0</v>
      </c>
      <c r="N23" s="5" t="str">
        <f>""</f>
        <v/>
      </c>
      <c r="O23" s="10"/>
    </row>
    <row r="24" spans="1:15" x14ac:dyDescent="0.25">
      <c r="O24" s="10"/>
    </row>
    <row r="26" spans="1:15" x14ac:dyDescent="0.25">
      <c r="A26" s="19" t="s">
        <v>12</v>
      </c>
      <c r="B26" s="19"/>
      <c r="C26" s="19"/>
      <c r="D26" s="19"/>
      <c r="E26" s="19"/>
      <c r="G26" s="20"/>
      <c r="H26" s="20"/>
      <c r="L26" s="21" t="s">
        <v>13</v>
      </c>
      <c r="M26" s="21"/>
      <c r="N26" s="21"/>
    </row>
    <row r="27" spans="1:15" ht="30" customHeight="1" x14ac:dyDescent="0.25">
      <c r="A27" s="25" t="s">
        <v>14</v>
      </c>
      <c r="B27" s="25"/>
      <c r="C27" s="25"/>
      <c r="D27" s="25"/>
      <c r="E27" s="25"/>
      <c r="G27" s="26" t="s">
        <v>15</v>
      </c>
      <c r="H27" s="26"/>
      <c r="L27" s="27" t="s">
        <v>16</v>
      </c>
      <c r="M27" s="27"/>
      <c r="N27" s="27"/>
    </row>
  </sheetData>
  <mergeCells count="25">
    <mergeCell ref="A27:E27"/>
    <mergeCell ref="G27:H27"/>
    <mergeCell ref="L27:N27"/>
    <mergeCell ref="A6:A9"/>
    <mergeCell ref="B6:B9"/>
    <mergeCell ref="C6:C9"/>
    <mergeCell ref="D7:D9"/>
    <mergeCell ref="I7:I9"/>
    <mergeCell ref="J8:J9"/>
    <mergeCell ref="K8:K9"/>
    <mergeCell ref="L8:L9"/>
    <mergeCell ref="M7:M9"/>
    <mergeCell ref="N7:N9"/>
    <mergeCell ref="E7:H7"/>
    <mergeCell ref="J7:L7"/>
    <mergeCell ref="E8:F8"/>
    <mergeCell ref="G8:H8"/>
    <mergeCell ref="A26:E26"/>
    <mergeCell ref="G26:H26"/>
    <mergeCell ref="L26:N26"/>
    <mergeCell ref="A2:N2"/>
    <mergeCell ref="A3:N3"/>
    <mergeCell ref="D6:H6"/>
    <mergeCell ref="I6:L6"/>
    <mergeCell ref="M6:N6"/>
  </mergeCells>
  <pageMargins left="0.34722222222222199" right="0.13888888888888901" top="0.13888888888888901" bottom="0.13888888888888901" header="0.3" footer="0.3"/>
  <pageSetup paperSize="9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Отчет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Гость-ТИК</cp:lastModifiedBy>
  <cp:lastPrinted>2023-08-28T02:47:43Z</cp:lastPrinted>
  <dcterms:created xsi:type="dcterms:W3CDTF">2023-08-02T00:46:00Z</dcterms:created>
  <dcterms:modified xsi:type="dcterms:W3CDTF">2023-09-02T03:29:16Z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C7C101B2948A433297BC97C267602F04</vt:lpwstr>
  </property>
  <property fmtid="{D5CDD505-2E9C-101B-9397-08002B2CF9AE}" pid="3" name="KSOProductBuildVer">
    <vt:lpwstr>1049-11.2.0.11537</vt:lpwstr>
  </property>
</Properties>
</file>