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1385"/>
  </bookViews>
  <sheets>
    <sheet name="Table1" sheetId="1" r:id="rId1"/>
  </sheets>
  <definedNames>
    <definedName name="_xlnm._FilterDatabase" localSheetId="0" hidden="1">Table1!$A$11:$DV$157</definedName>
    <definedName name="_xlnm.Print_Titles" localSheetId="0">Table1!$1:$11</definedName>
  </definedNames>
  <calcPr calcId="152511"/>
</workbook>
</file>

<file path=xl/calcChain.xml><?xml version="1.0" encoding="utf-8"?>
<calcChain xmlns="http://schemas.openxmlformats.org/spreadsheetml/2006/main">
  <c r="BN94" i="1" l="1"/>
  <c r="BO94" i="1"/>
  <c r="BP94" i="1"/>
  <c r="BQ94" i="1"/>
  <c r="BR94" i="1"/>
  <c r="BS94" i="1"/>
  <c r="BT94" i="1"/>
  <c r="BU94" i="1"/>
  <c r="BV94" i="1"/>
  <c r="BW94" i="1"/>
  <c r="BX94" i="1"/>
  <c r="BY94" i="1"/>
  <c r="BZ94" i="1"/>
  <c r="CA94" i="1"/>
  <c r="CB94" i="1"/>
  <c r="CC94" i="1"/>
  <c r="CD94" i="1"/>
  <c r="CF94" i="1"/>
  <c r="CG94" i="1"/>
  <c r="CH94" i="1"/>
  <c r="CI94" i="1"/>
  <c r="CK94" i="1"/>
  <c r="CL94" i="1"/>
  <c r="CM94" i="1"/>
  <c r="CN94" i="1"/>
  <c r="CO94" i="1"/>
  <c r="CP94" i="1"/>
  <c r="CQ94" i="1"/>
  <c r="CQ93" i="1"/>
  <c r="CO90" i="1"/>
  <c r="CM90" i="1"/>
  <c r="CO89" i="1"/>
  <c r="CM89" i="1"/>
  <c r="CO72" i="1"/>
  <c r="CM72" i="1"/>
  <c r="CO71" i="1"/>
  <c r="CM71" i="1"/>
  <c r="CM64" i="1"/>
  <c r="CM15" i="1"/>
  <c r="CJ97" i="1"/>
  <c r="CJ94" i="1" s="1"/>
  <c r="CI96" i="1"/>
  <c r="CL93" i="1"/>
  <c r="CH90" i="1"/>
  <c r="CJ90" i="1" s="1"/>
  <c r="CH89" i="1"/>
  <c r="CJ89" i="1" s="1"/>
  <c r="CH75" i="1"/>
  <c r="CH72" i="1"/>
  <c r="CH71" i="1"/>
  <c r="CH26" i="1"/>
  <c r="CH15" i="1"/>
  <c r="DU108" i="1"/>
  <c r="DQ108" i="1"/>
  <c r="DU107" i="1"/>
  <c r="DU104" i="1"/>
  <c r="DQ104" i="1"/>
  <c r="DQ99" i="1" s="1"/>
  <c r="DQ98" i="1" s="1"/>
  <c r="DU102" i="1"/>
  <c r="DU101" i="1"/>
  <c r="DU99" i="1" s="1"/>
  <c r="DU98" i="1" s="1"/>
  <c r="DQ101" i="1"/>
  <c r="DT99" i="1"/>
  <c r="DS99" i="1"/>
  <c r="DS98" i="1" s="1"/>
  <c r="DR99" i="1"/>
  <c r="DR98" i="1" s="1"/>
  <c r="DT98" i="1"/>
  <c r="DS97" i="1"/>
  <c r="DS94" i="1" s="1"/>
  <c r="DS92" i="1" s="1"/>
  <c r="DU94" i="1"/>
  <c r="DT94" i="1"/>
  <c r="DR94" i="1"/>
  <c r="DQ94" i="1"/>
  <c r="DU93" i="1"/>
  <c r="DT92" i="1"/>
  <c r="DQ90" i="1"/>
  <c r="DQ88" i="1" s="1"/>
  <c r="DQ89" i="1"/>
  <c r="DS89" i="1" s="1"/>
  <c r="DU88" i="1"/>
  <c r="DT88" i="1"/>
  <c r="DR88" i="1"/>
  <c r="DU84" i="1"/>
  <c r="DT84" i="1"/>
  <c r="DS84" i="1"/>
  <c r="DR84" i="1"/>
  <c r="DQ84" i="1"/>
  <c r="DS77" i="1"/>
  <c r="DQ77" i="1"/>
  <c r="DS76" i="1"/>
  <c r="DQ76" i="1"/>
  <c r="DS75" i="1"/>
  <c r="DQ75" i="1"/>
  <c r="DS73" i="1"/>
  <c r="DQ72" i="1"/>
  <c r="DS71" i="1"/>
  <c r="DQ71" i="1"/>
  <c r="DU70" i="1"/>
  <c r="DT70" i="1"/>
  <c r="DR70" i="1"/>
  <c r="DQ70" i="1"/>
  <c r="DQ69" i="1"/>
  <c r="DQ67" i="1" s="1"/>
  <c r="DQ66" i="1" s="1"/>
  <c r="DU67" i="1"/>
  <c r="DT67" i="1"/>
  <c r="DT66" i="1" s="1"/>
  <c r="DS67" i="1"/>
  <c r="DR67" i="1"/>
  <c r="DR66" i="1" s="1"/>
  <c r="DU64" i="1"/>
  <c r="DU63" i="1" s="1"/>
  <c r="DQ64" i="1"/>
  <c r="DQ63" i="1" s="1"/>
  <c r="DT63" i="1"/>
  <c r="DS63" i="1"/>
  <c r="DR63" i="1"/>
  <c r="DQ62" i="1"/>
  <c r="DQ61" i="1" s="1"/>
  <c r="DT61" i="1"/>
  <c r="DS61" i="1"/>
  <c r="DR61" i="1"/>
  <c r="DQ60" i="1"/>
  <c r="DU60" i="1" s="1"/>
  <c r="DU59" i="1" s="1"/>
  <c r="DT59" i="1"/>
  <c r="DS59" i="1"/>
  <c r="DR59" i="1"/>
  <c r="DU57" i="1"/>
  <c r="DU56" i="1" s="1"/>
  <c r="DQ57" i="1"/>
  <c r="DQ56" i="1" s="1"/>
  <c r="DT56" i="1"/>
  <c r="DT55" i="1" s="1"/>
  <c r="DS56" i="1"/>
  <c r="DR56" i="1"/>
  <c r="DR55" i="1" s="1"/>
  <c r="DQ53" i="1"/>
  <c r="DU53" i="1" s="1"/>
  <c r="DQ50" i="1"/>
  <c r="DU50" i="1" s="1"/>
  <c r="DQ49" i="1"/>
  <c r="DU49" i="1" s="1"/>
  <c r="DU48" i="1"/>
  <c r="DQ48" i="1"/>
  <c r="DQ47" i="1"/>
  <c r="DU47" i="1" s="1"/>
  <c r="DT46" i="1"/>
  <c r="DS46" i="1"/>
  <c r="DR46" i="1"/>
  <c r="DU45" i="1"/>
  <c r="DQ45" i="1"/>
  <c r="DU44" i="1"/>
  <c r="DQ44" i="1"/>
  <c r="DU43" i="1"/>
  <c r="DQ43" i="1"/>
  <c r="DU42" i="1"/>
  <c r="DQ42" i="1"/>
  <c r="DU41" i="1"/>
  <c r="DT41" i="1"/>
  <c r="DS41" i="1"/>
  <c r="DR41" i="1"/>
  <c r="DQ41" i="1"/>
  <c r="DQ39" i="1"/>
  <c r="DU39" i="1" s="1"/>
  <c r="DU38" i="1"/>
  <c r="DQ38" i="1"/>
  <c r="DU36" i="1"/>
  <c r="DQ36" i="1"/>
  <c r="DU31" i="1"/>
  <c r="DQ31" i="1"/>
  <c r="DU30" i="1"/>
  <c r="DQ30" i="1"/>
  <c r="DQ29" i="1"/>
  <c r="DU29" i="1" s="1"/>
  <c r="DQ28" i="1"/>
  <c r="DU28" i="1" s="1"/>
  <c r="DU27" i="1"/>
  <c r="DQ27" i="1"/>
  <c r="DQ26" i="1"/>
  <c r="DU26" i="1" s="1"/>
  <c r="DT25" i="1"/>
  <c r="DQ25" i="1"/>
  <c r="DU25" i="1" s="1"/>
  <c r="DU24" i="1"/>
  <c r="DQ24" i="1"/>
  <c r="DT23" i="1"/>
  <c r="DT14" i="1" s="1"/>
  <c r="DT13" i="1" s="1"/>
  <c r="DT12" i="1" s="1"/>
  <c r="DT110" i="1" s="1"/>
  <c r="DQ23" i="1"/>
  <c r="DU23" i="1" s="1"/>
  <c r="DU22" i="1"/>
  <c r="DQ22" i="1"/>
  <c r="DU21" i="1"/>
  <c r="DQ21" i="1"/>
  <c r="DU20" i="1"/>
  <c r="DQ20" i="1"/>
  <c r="DU17" i="1"/>
  <c r="DQ17" i="1"/>
  <c r="DQ16" i="1"/>
  <c r="DU16" i="1" s="1"/>
  <c r="DQ15" i="1"/>
  <c r="DU15" i="1" s="1"/>
  <c r="DS14" i="1"/>
  <c r="DS13" i="1" s="1"/>
  <c r="DR14" i="1"/>
  <c r="DR13" i="1" s="1"/>
  <c r="CG107" i="1"/>
  <c r="CG102" i="1"/>
  <c r="BC102" i="1"/>
  <c r="CE97" i="1"/>
  <c r="CE94" i="1" s="1"/>
  <c r="CG93" i="1"/>
  <c r="CE90" i="1"/>
  <c r="CC90" i="1"/>
  <c r="CE89" i="1"/>
  <c r="CC89" i="1"/>
  <c r="CE76" i="1"/>
  <c r="CC76" i="1"/>
  <c r="CE75" i="1"/>
  <c r="CC75" i="1"/>
  <c r="CE73" i="1"/>
  <c r="CC71" i="1"/>
  <c r="CE71" i="1" s="1"/>
  <c r="CC69" i="1"/>
  <c r="CC30" i="1"/>
  <c r="CC26" i="1"/>
  <c r="CC15" i="1"/>
  <c r="DQ59" i="1" l="1"/>
  <c r="DS55" i="1"/>
  <c r="DU66" i="1"/>
  <c r="DS90" i="1"/>
  <c r="DS88" i="1" s="1"/>
  <c r="DR92" i="1"/>
  <c r="DS70" i="1"/>
  <c r="DQ55" i="1"/>
  <c r="DS66" i="1"/>
  <c r="DS12" i="1" s="1"/>
  <c r="DS110" i="1" s="1"/>
  <c r="DU92" i="1"/>
  <c r="DQ92" i="1"/>
  <c r="DR12" i="1"/>
  <c r="DR110" i="1" s="1"/>
  <c r="DU14" i="1"/>
  <c r="DU13" i="1" s="1"/>
  <c r="DU46" i="1"/>
  <c r="DQ14" i="1"/>
  <c r="DQ13" i="1" s="1"/>
  <c r="DQ46" i="1"/>
  <c r="DU62" i="1"/>
  <c r="DU61" i="1" s="1"/>
  <c r="DU55" i="1" s="1"/>
  <c r="DF108" i="1"/>
  <c r="DB108" i="1"/>
  <c r="DF107" i="1"/>
  <c r="DF104" i="1"/>
  <c r="DB104" i="1"/>
  <c r="DF102" i="1"/>
  <c r="DF101" i="1"/>
  <c r="DB101" i="1"/>
  <c r="DE99" i="1"/>
  <c r="DE98" i="1" s="1"/>
  <c r="DE92" i="1" s="1"/>
  <c r="DD99" i="1"/>
  <c r="DD98" i="1" s="1"/>
  <c r="DD92" i="1" s="1"/>
  <c r="DC99" i="1"/>
  <c r="DC98" i="1" s="1"/>
  <c r="DD97" i="1"/>
  <c r="DC96" i="1"/>
  <c r="DF94" i="1"/>
  <c r="DE94" i="1"/>
  <c r="DD94" i="1"/>
  <c r="DC94" i="1"/>
  <c r="DB94" i="1"/>
  <c r="DF93" i="1"/>
  <c r="DB90" i="1"/>
  <c r="DB89" i="1"/>
  <c r="DB88" i="1" s="1"/>
  <c r="DF88" i="1"/>
  <c r="DE88" i="1"/>
  <c r="DD88" i="1"/>
  <c r="DC88" i="1"/>
  <c r="DF84" i="1"/>
  <c r="DE84" i="1"/>
  <c r="DD84" i="1"/>
  <c r="DC84" i="1"/>
  <c r="DB84" i="1"/>
  <c r="DD83" i="1"/>
  <c r="DD78" i="1"/>
  <c r="DD77" i="1"/>
  <c r="DD76" i="1"/>
  <c r="DD75" i="1"/>
  <c r="DD74" i="1"/>
  <c r="DD73" i="1"/>
  <c r="DB72" i="1"/>
  <c r="DD71" i="1"/>
  <c r="DB71" i="1"/>
  <c r="DB70" i="1" s="1"/>
  <c r="DF70" i="1"/>
  <c r="DE70" i="1"/>
  <c r="DC70" i="1"/>
  <c r="DB69" i="1"/>
  <c r="DF67" i="1"/>
  <c r="DE67" i="1"/>
  <c r="DE66" i="1" s="1"/>
  <c r="DD67" i="1"/>
  <c r="DC67" i="1"/>
  <c r="DC66" i="1" s="1"/>
  <c r="DB67" i="1"/>
  <c r="DB66" i="1" s="1"/>
  <c r="DB64" i="1"/>
  <c r="DF64" i="1" s="1"/>
  <c r="DF63" i="1" s="1"/>
  <c r="DE63" i="1"/>
  <c r="DD63" i="1"/>
  <c r="DC63" i="1"/>
  <c r="DB63" i="1"/>
  <c r="DB62" i="1"/>
  <c r="DB61" i="1" s="1"/>
  <c r="DE61" i="1"/>
  <c r="DD61" i="1"/>
  <c r="DC61" i="1"/>
  <c r="DB60" i="1"/>
  <c r="DB59" i="1" s="1"/>
  <c r="DE59" i="1"/>
  <c r="DD59" i="1"/>
  <c r="DC59" i="1"/>
  <c r="DF57" i="1"/>
  <c r="DF56" i="1" s="1"/>
  <c r="DB57" i="1"/>
  <c r="DB56" i="1" s="1"/>
  <c r="DE56" i="1"/>
  <c r="DD56" i="1"/>
  <c r="DD55" i="1" s="1"/>
  <c r="DC56" i="1"/>
  <c r="DC55" i="1" s="1"/>
  <c r="DB53" i="1"/>
  <c r="DF53" i="1" s="1"/>
  <c r="DB50" i="1"/>
  <c r="DF50" i="1" s="1"/>
  <c r="DB49" i="1"/>
  <c r="DF49" i="1" s="1"/>
  <c r="DF48" i="1"/>
  <c r="DB48" i="1"/>
  <c r="DF47" i="1"/>
  <c r="DB47" i="1"/>
  <c r="DE46" i="1"/>
  <c r="DD46" i="1"/>
  <c r="DC46" i="1"/>
  <c r="DF45" i="1"/>
  <c r="DB45" i="1"/>
  <c r="DB44" i="1"/>
  <c r="DF44" i="1" s="1"/>
  <c r="DF43" i="1"/>
  <c r="DB42" i="1"/>
  <c r="DE41" i="1"/>
  <c r="DD41" i="1"/>
  <c r="DC41" i="1"/>
  <c r="DB39" i="1"/>
  <c r="DF39" i="1" s="1"/>
  <c r="DF38" i="1"/>
  <c r="DB38" i="1"/>
  <c r="DB36" i="1"/>
  <c r="DF36" i="1" s="1"/>
  <c r="DF31" i="1"/>
  <c r="DB31" i="1"/>
  <c r="DF30" i="1"/>
  <c r="DB30" i="1"/>
  <c r="DB29" i="1"/>
  <c r="DF29" i="1" s="1"/>
  <c r="DF28" i="1"/>
  <c r="DB28" i="1"/>
  <c r="DF27" i="1"/>
  <c r="DB27" i="1"/>
  <c r="DB26" i="1"/>
  <c r="DF26" i="1" s="1"/>
  <c r="DB25" i="1"/>
  <c r="DF25" i="1" s="1"/>
  <c r="DF24" i="1"/>
  <c r="DB24" i="1"/>
  <c r="DB23" i="1"/>
  <c r="DF23" i="1" s="1"/>
  <c r="DF22" i="1"/>
  <c r="DB22" i="1"/>
  <c r="DB21" i="1"/>
  <c r="DF21" i="1" s="1"/>
  <c r="DF20" i="1"/>
  <c r="DB20" i="1"/>
  <c r="DF17" i="1"/>
  <c r="DB17" i="1"/>
  <c r="DF16" i="1"/>
  <c r="DB16" i="1"/>
  <c r="DB15" i="1"/>
  <c r="DB14" i="1" s="1"/>
  <c r="DE14" i="1"/>
  <c r="DD14" i="1"/>
  <c r="DC14" i="1"/>
  <c r="DC13" i="1" s="1"/>
  <c r="DE13" i="1"/>
  <c r="BI15" i="1"/>
  <c r="BI72" i="1"/>
  <c r="BK72" i="1" s="1"/>
  <c r="BI71" i="1"/>
  <c r="BK71" i="1" s="1"/>
  <c r="BD71" i="1"/>
  <c r="BD72" i="1"/>
  <c r="BD15" i="1"/>
  <c r="BD26" i="1"/>
  <c r="AY15" i="1"/>
  <c r="DF66" i="1" l="1"/>
  <c r="DF15" i="1"/>
  <c r="DD13" i="1"/>
  <c r="DD12" i="1" s="1"/>
  <c r="DD110" i="1" s="1"/>
  <c r="DB41" i="1"/>
  <c r="DE55" i="1"/>
  <c r="DF60" i="1"/>
  <c r="DF59" i="1" s="1"/>
  <c r="DF55" i="1" s="1"/>
  <c r="DD66" i="1"/>
  <c r="DD70" i="1"/>
  <c r="DB99" i="1"/>
  <c r="DB98" i="1" s="1"/>
  <c r="DF99" i="1"/>
  <c r="DF98" i="1" s="1"/>
  <c r="DF92" i="1" s="1"/>
  <c r="DB46" i="1"/>
  <c r="DF46" i="1"/>
  <c r="DF62" i="1"/>
  <c r="DF61" i="1" s="1"/>
  <c r="DB92" i="1"/>
  <c r="DQ12" i="1"/>
  <c r="DQ110" i="1" s="1"/>
  <c r="DU12" i="1"/>
  <c r="DU110" i="1" s="1"/>
  <c r="DE12" i="1"/>
  <c r="DE110" i="1" s="1"/>
  <c r="DB13" i="1"/>
  <c r="DB12" i="1" s="1"/>
  <c r="DB110" i="1" s="1"/>
  <c r="DB55" i="1"/>
  <c r="DC92" i="1"/>
  <c r="DC12" i="1"/>
  <c r="DC110" i="1" s="1"/>
  <c r="DF14" i="1"/>
  <c r="DF13" i="1" s="1"/>
  <c r="DF42" i="1"/>
  <c r="DF41" i="1" s="1"/>
  <c r="AY42" i="1"/>
  <c r="AY30" i="1"/>
  <c r="BD89" i="1"/>
  <c r="BD90" i="1"/>
  <c r="AY90" i="1"/>
  <c r="AY89" i="1"/>
  <c r="DF12" i="1" l="1"/>
  <c r="DF110" i="1" s="1"/>
  <c r="BA83" i="1"/>
  <c r="BA78" i="1"/>
  <c r="BA76" i="1"/>
  <c r="BK76" i="1"/>
  <c r="BA77" i="1"/>
  <c r="BF77" i="1"/>
  <c r="BK75" i="1"/>
  <c r="BF75" i="1"/>
  <c r="BA75" i="1"/>
  <c r="BF74" i="1"/>
  <c r="BK73" i="1"/>
  <c r="BF73" i="1"/>
  <c r="BA73" i="1"/>
  <c r="AY72" i="1"/>
  <c r="BA74" i="1"/>
  <c r="AY71" i="1"/>
  <c r="BA71" i="1"/>
  <c r="AY69" i="1"/>
  <c r="AY26" i="1"/>
  <c r="BD94" i="1"/>
  <c r="BG94" i="1"/>
  <c r="BH94" i="1"/>
  <c r="BI94" i="1"/>
  <c r="BJ94" i="1"/>
  <c r="BK94" i="1"/>
  <c r="BL94" i="1"/>
  <c r="BM94" i="1"/>
  <c r="BC107" i="1"/>
  <c r="BE96" i="1"/>
  <c r="BE94" i="1" s="1"/>
  <c r="AZ96" i="1"/>
  <c r="BA97" i="1"/>
  <c r="BF97" i="1"/>
  <c r="BF94" i="1" s="1"/>
  <c r="BM93" i="1"/>
  <c r="BC93" i="1"/>
  <c r="BH93" i="1"/>
  <c r="CF25" i="1" l="1"/>
  <c r="CC25" i="1"/>
  <c r="CG25" i="1"/>
  <c r="BD25" i="1"/>
  <c r="AY25" i="1"/>
  <c r="CC77" i="1" l="1"/>
  <c r="CE77" i="1" s="1"/>
  <c r="CH77" i="1"/>
  <c r="CJ77" i="1" s="1"/>
  <c r="CH42" i="1"/>
  <c r="CL42" i="1" s="1"/>
  <c r="CH64" i="1"/>
  <c r="CH63" i="1" s="1"/>
  <c r="CH31" i="1"/>
  <c r="CM30" i="1"/>
  <c r="CQ30" i="1" s="1"/>
  <c r="CM43" i="1"/>
  <c r="CQ43" i="1" s="1"/>
  <c r="CL43" i="1"/>
  <c r="CH43" i="1"/>
  <c r="CH25" i="1"/>
  <c r="CH76" i="1"/>
  <c r="CJ76" i="1" s="1"/>
  <c r="CJ75" i="1"/>
  <c r="CM47" i="1"/>
  <c r="CQ47" i="1" s="1"/>
  <c r="CH47" i="1"/>
  <c r="CQ109" i="1"/>
  <c r="CL109" i="1"/>
  <c r="CQ108" i="1"/>
  <c r="CL108" i="1"/>
  <c r="CQ107" i="1"/>
  <c r="CL107" i="1"/>
  <c r="CP99" i="1"/>
  <c r="CP98" i="1" s="1"/>
  <c r="CP92" i="1" s="1"/>
  <c r="CO99" i="1"/>
  <c r="CO98" i="1" s="1"/>
  <c r="CO92" i="1" s="1"/>
  <c r="CN99" i="1"/>
  <c r="CN98" i="1" s="1"/>
  <c r="CN92" i="1" s="1"/>
  <c r="CM99" i="1"/>
  <c r="CM98" i="1" s="1"/>
  <c r="CM92" i="1" s="1"/>
  <c r="CK99" i="1"/>
  <c r="CK98" i="1" s="1"/>
  <c r="CK92" i="1" s="1"/>
  <c r="CJ99" i="1"/>
  <c r="CJ98" i="1" s="1"/>
  <c r="CJ92" i="1" s="1"/>
  <c r="CI99" i="1"/>
  <c r="CI98" i="1" s="1"/>
  <c r="CI92" i="1" s="1"/>
  <c r="CH99" i="1"/>
  <c r="CH98" i="1" s="1"/>
  <c r="CH92" i="1" s="1"/>
  <c r="CQ88" i="1"/>
  <c r="CP88" i="1"/>
  <c r="CO88" i="1"/>
  <c r="CN88" i="1"/>
  <c r="CM88" i="1"/>
  <c r="CL88" i="1"/>
  <c r="CK88" i="1"/>
  <c r="CI88" i="1"/>
  <c r="CH88" i="1"/>
  <c r="CQ84" i="1"/>
  <c r="CP84" i="1"/>
  <c r="CO84" i="1"/>
  <c r="CN84" i="1"/>
  <c r="CM84" i="1"/>
  <c r="CL84" i="1"/>
  <c r="CK84" i="1"/>
  <c r="CJ84" i="1"/>
  <c r="CI84" i="1"/>
  <c r="CH84" i="1"/>
  <c r="CJ72" i="1"/>
  <c r="CJ71" i="1"/>
  <c r="CQ70" i="1"/>
  <c r="CP70" i="1"/>
  <c r="CO70" i="1"/>
  <c r="CN70" i="1"/>
  <c r="CM70" i="1"/>
  <c r="CL70" i="1"/>
  <c r="CK70" i="1"/>
  <c r="CI70" i="1"/>
  <c r="CQ67" i="1"/>
  <c r="CP67" i="1"/>
  <c r="CO67" i="1"/>
  <c r="CN67" i="1"/>
  <c r="CM67" i="1"/>
  <c r="CL67" i="1"/>
  <c r="CK67" i="1"/>
  <c r="CJ67" i="1"/>
  <c r="CI67" i="1"/>
  <c r="CH67" i="1"/>
  <c r="CL65" i="1"/>
  <c r="CQ64" i="1"/>
  <c r="CQ63" i="1" s="1"/>
  <c r="CL64" i="1"/>
  <c r="CP63" i="1"/>
  <c r="CO63" i="1"/>
  <c r="CN63" i="1"/>
  <c r="CK63" i="1"/>
  <c r="CJ63" i="1"/>
  <c r="CI63" i="1"/>
  <c r="CQ62" i="1"/>
  <c r="CQ61" i="1" s="1"/>
  <c r="CM62" i="1"/>
  <c r="CH62" i="1"/>
  <c r="CH61" i="1" s="1"/>
  <c r="CP61" i="1"/>
  <c r="CO61" i="1"/>
  <c r="CN61" i="1"/>
  <c r="CM61" i="1"/>
  <c r="CK61" i="1"/>
  <c r="CJ61" i="1"/>
  <c r="CI61" i="1"/>
  <c r="CM60" i="1"/>
  <c r="CQ60" i="1" s="1"/>
  <c r="CQ59" i="1" s="1"/>
  <c r="CH60" i="1"/>
  <c r="CL60" i="1" s="1"/>
  <c r="CL59" i="1" s="1"/>
  <c r="CP59" i="1"/>
  <c r="CO59" i="1"/>
  <c r="CN59" i="1"/>
  <c r="CK59" i="1"/>
  <c r="CJ59" i="1"/>
  <c r="CI59" i="1"/>
  <c r="CQ57" i="1"/>
  <c r="CQ56" i="1" s="1"/>
  <c r="CL57" i="1"/>
  <c r="CL56" i="1" s="1"/>
  <c r="CP56" i="1"/>
  <c r="CO56" i="1"/>
  <c r="CN56" i="1"/>
  <c r="CM56" i="1"/>
  <c r="CK56" i="1"/>
  <c r="CJ56" i="1"/>
  <c r="CI56" i="1"/>
  <c r="CH56" i="1"/>
  <c r="CQ54" i="1"/>
  <c r="CL54" i="1"/>
  <c r="CQ53" i="1"/>
  <c r="CL53" i="1"/>
  <c r="CQ52" i="1"/>
  <c r="CL52" i="1"/>
  <c r="CQ51" i="1"/>
  <c r="CL51" i="1"/>
  <c r="CM50" i="1"/>
  <c r="CQ50" i="1" s="1"/>
  <c r="CH50" i="1"/>
  <c r="CL50" i="1" s="1"/>
  <c r="CM49" i="1"/>
  <c r="CQ49" i="1" s="1"/>
  <c r="CH49" i="1"/>
  <c r="CL49" i="1" s="1"/>
  <c r="CM48" i="1"/>
  <c r="CQ48" i="1" s="1"/>
  <c r="CL48" i="1"/>
  <c r="CH48" i="1"/>
  <c r="CL47" i="1"/>
  <c r="CP46" i="1"/>
  <c r="CO46" i="1"/>
  <c r="CN46" i="1"/>
  <c r="CK46" i="1"/>
  <c r="CJ46" i="1"/>
  <c r="CI46" i="1"/>
  <c r="CM45" i="1"/>
  <c r="CQ45" i="1" s="1"/>
  <c r="CH45" i="1"/>
  <c r="CL45" i="1" s="1"/>
  <c r="CM44" i="1"/>
  <c r="CQ44" i="1" s="1"/>
  <c r="CH44" i="1"/>
  <c r="CP41" i="1"/>
  <c r="CO41" i="1"/>
  <c r="CN41" i="1"/>
  <c r="CK41" i="1"/>
  <c r="CJ41" i="1"/>
  <c r="CI41" i="1"/>
  <c r="CM39" i="1"/>
  <c r="CQ39" i="1" s="1"/>
  <c r="CH39" i="1"/>
  <c r="CL39" i="1" s="1"/>
  <c r="CQ38" i="1"/>
  <c r="CL38" i="1"/>
  <c r="CM36" i="1"/>
  <c r="CQ36" i="1" s="1"/>
  <c r="CH36" i="1"/>
  <c r="CL36" i="1" s="1"/>
  <c r="CM31" i="1"/>
  <c r="CQ31" i="1" s="1"/>
  <c r="CL31" i="1"/>
  <c r="CH30" i="1"/>
  <c r="CL30" i="1" s="1"/>
  <c r="CM29" i="1"/>
  <c r="CQ29" i="1" s="1"/>
  <c r="CH29" i="1"/>
  <c r="CL29" i="1" s="1"/>
  <c r="CQ28" i="1"/>
  <c r="CL28" i="1"/>
  <c r="CQ27" i="1"/>
  <c r="CL27" i="1"/>
  <c r="CM26" i="1"/>
  <c r="CQ25" i="1"/>
  <c r="CL25" i="1"/>
  <c r="CM24" i="1"/>
  <c r="CQ24" i="1" s="1"/>
  <c r="CH24" i="1"/>
  <c r="CL24" i="1" s="1"/>
  <c r="CQ23" i="1"/>
  <c r="CH23" i="1"/>
  <c r="CL23" i="1" s="1"/>
  <c r="CQ22" i="1"/>
  <c r="CL22" i="1"/>
  <c r="CM21" i="1"/>
  <c r="CH21" i="1"/>
  <c r="CL21" i="1" s="1"/>
  <c r="CQ20" i="1"/>
  <c r="CL20" i="1"/>
  <c r="CQ18" i="1"/>
  <c r="CL18" i="1"/>
  <c r="CQ17" i="1"/>
  <c r="CL17" i="1"/>
  <c r="CQ16" i="1"/>
  <c r="CM16" i="1"/>
  <c r="CH16" i="1"/>
  <c r="CL16" i="1" s="1"/>
  <c r="CQ15" i="1"/>
  <c r="CP14" i="1"/>
  <c r="CO14" i="1"/>
  <c r="CN14" i="1"/>
  <c r="CK14" i="1"/>
  <c r="CJ14" i="1"/>
  <c r="CI14" i="1"/>
  <c r="BH62" i="1"/>
  <c r="BH61" i="1" s="1"/>
  <c r="BE14" i="1"/>
  <c r="BF14" i="1"/>
  <c r="BG14" i="1"/>
  <c r="BJ14" i="1"/>
  <c r="BK14" i="1"/>
  <c r="BL14" i="1"/>
  <c r="BE41" i="1"/>
  <c r="BF41" i="1"/>
  <c r="BG41" i="1"/>
  <c r="BJ41" i="1"/>
  <c r="BK41" i="1"/>
  <c r="BL41" i="1"/>
  <c r="BE46" i="1"/>
  <c r="BF46" i="1"/>
  <c r="BG46" i="1"/>
  <c r="BJ46" i="1"/>
  <c r="BK46" i="1"/>
  <c r="BL46" i="1"/>
  <c r="BD56" i="1"/>
  <c r="BE56" i="1"/>
  <c r="BF56" i="1"/>
  <c r="BG56" i="1"/>
  <c r="BI56" i="1"/>
  <c r="BJ56" i="1"/>
  <c r="BK56" i="1"/>
  <c r="BL56" i="1"/>
  <c r="BE59" i="1"/>
  <c r="BF59" i="1"/>
  <c r="BG59" i="1"/>
  <c r="BJ59" i="1"/>
  <c r="BK59" i="1"/>
  <c r="BL59" i="1"/>
  <c r="BE61" i="1"/>
  <c r="BF61" i="1"/>
  <c r="BG61" i="1"/>
  <c r="BJ61" i="1"/>
  <c r="BK61" i="1"/>
  <c r="BL61" i="1"/>
  <c r="BE63" i="1"/>
  <c r="BF63" i="1"/>
  <c r="BG63" i="1"/>
  <c r="BJ63" i="1"/>
  <c r="BK63" i="1"/>
  <c r="BL63" i="1"/>
  <c r="BD67" i="1"/>
  <c r="BE67" i="1"/>
  <c r="BF67" i="1"/>
  <c r="BG67" i="1"/>
  <c r="BH67" i="1"/>
  <c r="BI67" i="1"/>
  <c r="BJ67" i="1"/>
  <c r="BK67" i="1"/>
  <c r="BL67" i="1"/>
  <c r="BM67" i="1"/>
  <c r="BE70" i="1"/>
  <c r="BG70" i="1"/>
  <c r="BH70" i="1"/>
  <c r="BI70" i="1"/>
  <c r="BJ70" i="1"/>
  <c r="BK70" i="1"/>
  <c r="BL70" i="1"/>
  <c r="BM70" i="1"/>
  <c r="BD84" i="1"/>
  <c r="BE84" i="1"/>
  <c r="BF84" i="1"/>
  <c r="BG84" i="1"/>
  <c r="BH84" i="1"/>
  <c r="BI84" i="1"/>
  <c r="BJ84" i="1"/>
  <c r="BK84" i="1"/>
  <c r="BL84" i="1"/>
  <c r="BM84" i="1"/>
  <c r="BD88" i="1"/>
  <c r="BE88" i="1"/>
  <c r="BF88" i="1"/>
  <c r="BG88" i="1"/>
  <c r="BH88" i="1"/>
  <c r="BI88" i="1"/>
  <c r="BJ88" i="1"/>
  <c r="BK88" i="1"/>
  <c r="BL88" i="1"/>
  <c r="BM88" i="1"/>
  <c r="BD99" i="1"/>
  <c r="BD98" i="1" s="1"/>
  <c r="BD92" i="1" s="1"/>
  <c r="BE99" i="1"/>
  <c r="BE98" i="1" s="1"/>
  <c r="BE92" i="1" s="1"/>
  <c r="BF99" i="1"/>
  <c r="BF98" i="1" s="1"/>
  <c r="BF92" i="1" s="1"/>
  <c r="BG99" i="1"/>
  <c r="BG98" i="1" s="1"/>
  <c r="BG92" i="1" s="1"/>
  <c r="BI99" i="1"/>
  <c r="BI98" i="1" s="1"/>
  <c r="BI92" i="1" s="1"/>
  <c r="BJ99" i="1"/>
  <c r="BJ98" i="1" s="1"/>
  <c r="BJ92" i="1" s="1"/>
  <c r="BK99" i="1"/>
  <c r="BK98" i="1" s="1"/>
  <c r="BK92" i="1" s="1"/>
  <c r="BL99" i="1"/>
  <c r="BL98" i="1" s="1"/>
  <c r="BL92" i="1" s="1"/>
  <c r="BM109" i="1"/>
  <c r="BH109" i="1"/>
  <c r="BM108" i="1"/>
  <c r="BH108" i="1"/>
  <c r="BM52" i="1"/>
  <c r="BH52" i="1"/>
  <c r="BM38" i="1"/>
  <c r="BH38" i="1"/>
  <c r="BF72" i="1"/>
  <c r="BF71" i="1"/>
  <c r="BD70" i="1"/>
  <c r="BI39" i="1"/>
  <c r="BD39" i="1"/>
  <c r="BH39" i="1" s="1"/>
  <c r="BI62" i="1"/>
  <c r="BI61" i="1" s="1"/>
  <c r="BD62" i="1"/>
  <c r="BD61" i="1" s="1"/>
  <c r="BI64" i="1"/>
  <c r="BM64" i="1" s="1"/>
  <c r="BM63" i="1" s="1"/>
  <c r="BD64" i="1"/>
  <c r="BD63" i="1" s="1"/>
  <c r="BI36" i="1"/>
  <c r="BM36" i="1" s="1"/>
  <c r="BD36" i="1"/>
  <c r="BH36" i="1" s="1"/>
  <c r="BM107" i="1"/>
  <c r="BM99" i="1" s="1"/>
  <c r="BM98" i="1" s="1"/>
  <c r="BM92" i="1" s="1"/>
  <c r="BH107" i="1"/>
  <c r="BH99" i="1" s="1"/>
  <c r="BH98" i="1" s="1"/>
  <c r="BH92" i="1" s="1"/>
  <c r="BM54" i="1"/>
  <c r="BH54" i="1"/>
  <c r="BI31" i="1"/>
  <c r="BM31" i="1" s="1"/>
  <c r="BH31" i="1"/>
  <c r="BD31" i="1"/>
  <c r="BM57" i="1"/>
  <c r="BM56" i="1" s="1"/>
  <c r="BH57" i="1"/>
  <c r="BH56" i="1" s="1"/>
  <c r="BM20" i="1"/>
  <c r="BH20" i="1"/>
  <c r="BI30" i="1"/>
  <c r="BM30" i="1" s="1"/>
  <c r="BH30" i="1"/>
  <c r="BD30" i="1"/>
  <c r="BM27" i="1"/>
  <c r="BH27" i="1"/>
  <c r="BM39" i="1"/>
  <c r="BI26" i="1"/>
  <c r="BM25" i="1"/>
  <c r="BH25" i="1"/>
  <c r="BM53" i="1"/>
  <c r="BM23" i="1"/>
  <c r="BH53" i="1"/>
  <c r="BH24" i="1"/>
  <c r="BD23" i="1"/>
  <c r="BH23" i="1" s="1"/>
  <c r="BD24" i="1"/>
  <c r="BI24" i="1"/>
  <c r="BM24" i="1" s="1"/>
  <c r="BH64" i="1" l="1"/>
  <c r="BM62" i="1"/>
  <c r="BM61" i="1" s="1"/>
  <c r="CH70" i="1"/>
  <c r="CM41" i="1"/>
  <c r="CH41" i="1"/>
  <c r="CH14" i="1"/>
  <c r="CH46" i="1"/>
  <c r="CH59" i="1"/>
  <c r="CH55" i="1" s="1"/>
  <c r="BI63" i="1"/>
  <c r="CL66" i="1"/>
  <c r="CP66" i="1"/>
  <c r="CH66" i="1"/>
  <c r="CI13" i="1"/>
  <c r="CQ99" i="1"/>
  <c r="CQ98" i="1" s="1"/>
  <c r="CQ92" i="1" s="1"/>
  <c r="CJ88" i="1"/>
  <c r="CO13" i="1"/>
  <c r="CN66" i="1"/>
  <c r="CM66" i="1"/>
  <c r="CQ66" i="1"/>
  <c r="CJ13" i="1"/>
  <c r="CN55" i="1"/>
  <c r="CL63" i="1"/>
  <c r="CK13" i="1"/>
  <c r="CQ41" i="1"/>
  <c r="CJ55" i="1"/>
  <c r="BK66" i="1"/>
  <c r="BG66" i="1"/>
  <c r="CL46" i="1"/>
  <c r="CI55" i="1"/>
  <c r="CJ70" i="1"/>
  <c r="CJ66" i="1" s="1"/>
  <c r="CP13" i="1"/>
  <c r="CK55" i="1"/>
  <c r="CI66" i="1"/>
  <c r="CL99" i="1"/>
  <c r="CL98" i="1" s="1"/>
  <c r="CL92" i="1" s="1"/>
  <c r="CO55" i="1"/>
  <c r="BJ55" i="1"/>
  <c r="CN13" i="1"/>
  <c r="CM14" i="1"/>
  <c r="CK66" i="1"/>
  <c r="CO66" i="1"/>
  <c r="BG55" i="1"/>
  <c r="CP55" i="1"/>
  <c r="BF70" i="1"/>
  <c r="BF66" i="1" s="1"/>
  <c r="BK55" i="1"/>
  <c r="BF55" i="1"/>
  <c r="BE13" i="1"/>
  <c r="BM66" i="1"/>
  <c r="BI66" i="1"/>
  <c r="BE66" i="1"/>
  <c r="BJ13" i="1"/>
  <c r="CQ55" i="1"/>
  <c r="BL66" i="1"/>
  <c r="BH66" i="1"/>
  <c r="BD66" i="1"/>
  <c r="BE55" i="1"/>
  <c r="BL13" i="1"/>
  <c r="BG13" i="1"/>
  <c r="BJ66" i="1"/>
  <c r="BL55" i="1"/>
  <c r="BK13" i="1"/>
  <c r="BF13" i="1"/>
  <c r="CQ46" i="1"/>
  <c r="CL15" i="1"/>
  <c r="CL14" i="1" s="1"/>
  <c r="CQ21" i="1"/>
  <c r="CQ14" i="1" s="1"/>
  <c r="CL44" i="1"/>
  <c r="CL41" i="1" s="1"/>
  <c r="CM46" i="1"/>
  <c r="CM59" i="1"/>
  <c r="CL62" i="1"/>
  <c r="CL61" i="1" s="1"/>
  <c r="CM63" i="1"/>
  <c r="BM22" i="1"/>
  <c r="BH22" i="1"/>
  <c r="BM28" i="1"/>
  <c r="BH28" i="1"/>
  <c r="BI50" i="1"/>
  <c r="BM50" i="1" s="1"/>
  <c r="BD50" i="1"/>
  <c r="BH50" i="1" s="1"/>
  <c r="BI44" i="1"/>
  <c r="BI41" i="1" s="1"/>
  <c r="BD44" i="1"/>
  <c r="BI45" i="1"/>
  <c r="BD45" i="1"/>
  <c r="BH45" i="1" s="1"/>
  <c r="BI29" i="1"/>
  <c r="BM29" i="1" s="1"/>
  <c r="BD29" i="1"/>
  <c r="BH29" i="1" s="1"/>
  <c r="BM17" i="1"/>
  <c r="BH17" i="1"/>
  <c r="BM18" i="1"/>
  <c r="BH18" i="1"/>
  <c r="BI21" i="1"/>
  <c r="BM21" i="1" s="1"/>
  <c r="BD21" i="1"/>
  <c r="BH21" i="1" s="1"/>
  <c r="BM15" i="1"/>
  <c r="BH65" i="1"/>
  <c r="BH63" i="1" s="1"/>
  <c r="BH15" i="1"/>
  <c r="BI60" i="1"/>
  <c r="BD60" i="1"/>
  <c r="BD59" i="1" s="1"/>
  <c r="BD55" i="1" s="1"/>
  <c r="BI16" i="1"/>
  <c r="BM16" i="1" s="1"/>
  <c r="BD16" i="1"/>
  <c r="BH16" i="1" s="1"/>
  <c r="BM51" i="1"/>
  <c r="BH51" i="1"/>
  <c r="BI47" i="1"/>
  <c r="BD47" i="1"/>
  <c r="BH47" i="1" s="1"/>
  <c r="BI48" i="1"/>
  <c r="BD48" i="1"/>
  <c r="BH48" i="1" s="1"/>
  <c r="BM45" i="1"/>
  <c r="BM48" i="1"/>
  <c r="BH44" i="1"/>
  <c r="BI49" i="1"/>
  <c r="BM49" i="1" s="1"/>
  <c r="BD49" i="1"/>
  <c r="BH49" i="1" s="1"/>
  <c r="BH60" i="1" l="1"/>
  <c r="BH59" i="1" s="1"/>
  <c r="CM13" i="1"/>
  <c r="CH13" i="1"/>
  <c r="CH12" i="1" s="1"/>
  <c r="CH110" i="1" s="1"/>
  <c r="BM47" i="1"/>
  <c r="BM46" i="1" s="1"/>
  <c r="BI46" i="1"/>
  <c r="BM44" i="1"/>
  <c r="BM41" i="1" s="1"/>
  <c r="BM60" i="1"/>
  <c r="BM59" i="1" s="1"/>
  <c r="BM55" i="1" s="1"/>
  <c r="BI59" i="1"/>
  <c r="BI55" i="1" s="1"/>
  <c r="BD14" i="1"/>
  <c r="BI14" i="1"/>
  <c r="BI13" i="1" s="1"/>
  <c r="BD41" i="1"/>
  <c r="BD46" i="1"/>
  <c r="CP12" i="1"/>
  <c r="CP110" i="1" s="1"/>
  <c r="CL55" i="1"/>
  <c r="CQ13" i="1"/>
  <c r="CQ12" i="1" s="1"/>
  <c r="CQ110" i="1" s="1"/>
  <c r="CJ12" i="1"/>
  <c r="CJ110" i="1" s="1"/>
  <c r="CN12" i="1"/>
  <c r="CN110" i="1" s="1"/>
  <c r="BH41" i="1"/>
  <c r="CK12" i="1"/>
  <c r="CK110" i="1" s="1"/>
  <c r="CI12" i="1"/>
  <c r="CI110" i="1" s="1"/>
  <c r="BM14" i="1"/>
  <c r="BK12" i="1"/>
  <c r="BK110" i="1" s="1"/>
  <c r="BG12" i="1"/>
  <c r="BG110" i="1" s="1"/>
  <c r="CO12" i="1"/>
  <c r="CO110" i="1" s="1"/>
  <c r="BF12" i="1"/>
  <c r="BF110" i="1" s="1"/>
  <c r="BE12" i="1"/>
  <c r="BE110" i="1" s="1"/>
  <c r="BH46" i="1"/>
  <c r="BH55" i="1"/>
  <c r="BH14" i="1"/>
  <c r="CM55" i="1"/>
  <c r="CL13" i="1"/>
  <c r="BL12" i="1"/>
  <c r="BL110" i="1" s="1"/>
  <c r="BJ12" i="1"/>
  <c r="BJ110" i="1" s="1"/>
  <c r="CC16" i="1"/>
  <c r="BI12" i="1" l="1"/>
  <c r="BI110" i="1" s="1"/>
  <c r="CM12" i="1"/>
  <c r="CM110" i="1" s="1"/>
  <c r="BH13" i="1"/>
  <c r="BH12" i="1" s="1"/>
  <c r="BH110" i="1" s="1"/>
  <c r="BD13" i="1"/>
  <c r="BD12" i="1" s="1"/>
  <c r="BD110" i="1" s="1"/>
  <c r="CL12" i="1"/>
  <c r="CL110" i="1" s="1"/>
  <c r="BM13" i="1"/>
  <c r="BM12" i="1" s="1"/>
  <c r="BM110" i="1" s="1"/>
  <c r="CG30" i="1"/>
  <c r="CC42" i="1"/>
  <c r="CC64" i="1"/>
  <c r="CC43" i="1"/>
  <c r="CC23" i="1"/>
  <c r="CF23" i="1"/>
  <c r="CC28" i="1" l="1"/>
  <c r="CG28" i="1" s="1"/>
  <c r="CC47" i="1"/>
  <c r="CG47" i="1" s="1"/>
  <c r="CG108" i="1"/>
  <c r="CC108" i="1"/>
  <c r="CG104" i="1"/>
  <c r="CC104" i="1"/>
  <c r="CG101" i="1"/>
  <c r="CG99" i="1" s="1"/>
  <c r="CG98" i="1" s="1"/>
  <c r="CC101" i="1"/>
  <c r="CF99" i="1"/>
  <c r="CF98" i="1" s="1"/>
  <c r="CE99" i="1"/>
  <c r="CE98" i="1" s="1"/>
  <c r="CD99" i="1"/>
  <c r="CD98" i="1" s="1"/>
  <c r="CG88" i="1"/>
  <c r="CF88" i="1"/>
  <c r="CE88" i="1"/>
  <c r="CD88" i="1"/>
  <c r="CC88" i="1"/>
  <c r="CG84" i="1"/>
  <c r="CF84" i="1"/>
  <c r="CF66" i="1" s="1"/>
  <c r="CE84" i="1"/>
  <c r="CD84" i="1"/>
  <c r="CC84" i="1"/>
  <c r="CC72" i="1"/>
  <c r="CC70" i="1" s="1"/>
  <c r="CG70" i="1"/>
  <c r="CF70" i="1"/>
  <c r="CE70" i="1"/>
  <c r="CD70" i="1"/>
  <c r="CG67" i="1"/>
  <c r="CF67" i="1"/>
  <c r="CE67" i="1"/>
  <c r="CD67" i="1"/>
  <c r="CC67" i="1"/>
  <c r="CG64" i="1"/>
  <c r="CG63" i="1" s="1"/>
  <c r="CF63" i="1"/>
  <c r="CE63" i="1"/>
  <c r="CD63" i="1"/>
  <c r="CC63" i="1"/>
  <c r="CC62" i="1"/>
  <c r="CC61" i="1" s="1"/>
  <c r="CF61" i="1"/>
  <c r="CE61" i="1"/>
  <c r="CD61" i="1"/>
  <c r="CC60" i="1"/>
  <c r="CG60" i="1" s="1"/>
  <c r="CG59" i="1" s="1"/>
  <c r="CF59" i="1"/>
  <c r="CE59" i="1"/>
  <c r="CD59" i="1"/>
  <c r="CC59" i="1"/>
  <c r="CG57" i="1"/>
  <c r="CC57" i="1"/>
  <c r="CC56" i="1" s="1"/>
  <c r="CG56" i="1"/>
  <c r="CF56" i="1"/>
  <c r="CE56" i="1"/>
  <c r="CD56" i="1"/>
  <c r="CC53" i="1"/>
  <c r="CG53" i="1" s="1"/>
  <c r="CC50" i="1"/>
  <c r="CG50" i="1" s="1"/>
  <c r="CC49" i="1"/>
  <c r="CG49" i="1" s="1"/>
  <c r="CG48" i="1"/>
  <c r="CC48" i="1"/>
  <c r="CF46" i="1"/>
  <c r="CE46" i="1"/>
  <c r="CD46" i="1"/>
  <c r="CG45" i="1"/>
  <c r="CC45" i="1"/>
  <c r="CC44" i="1"/>
  <c r="CC41" i="1" s="1"/>
  <c r="CG43" i="1"/>
  <c r="CG42" i="1"/>
  <c r="CF41" i="1"/>
  <c r="CE41" i="1"/>
  <c r="CD41" i="1"/>
  <c r="CC39" i="1"/>
  <c r="CG39" i="1" s="1"/>
  <c r="CG38" i="1"/>
  <c r="CC38" i="1"/>
  <c r="CC36" i="1"/>
  <c r="CG36" i="1" s="1"/>
  <c r="CG31" i="1"/>
  <c r="CC31" i="1"/>
  <c r="CC29" i="1"/>
  <c r="CG29" i="1" s="1"/>
  <c r="CG27" i="1"/>
  <c r="CC27" i="1"/>
  <c r="CG26" i="1"/>
  <c r="CG24" i="1"/>
  <c r="CC24" i="1"/>
  <c r="CG23" i="1"/>
  <c r="CG22" i="1"/>
  <c r="CC22" i="1"/>
  <c r="CC21" i="1"/>
  <c r="CG21" i="1" s="1"/>
  <c r="CG20" i="1"/>
  <c r="CC20" i="1"/>
  <c r="CG17" i="1"/>
  <c r="CC17" i="1"/>
  <c r="CG16" i="1"/>
  <c r="CG15" i="1"/>
  <c r="CF14" i="1"/>
  <c r="CE14" i="1"/>
  <c r="CD14" i="1"/>
  <c r="BC43" i="1"/>
  <c r="BC15" i="1"/>
  <c r="BC36" i="1"/>
  <c r="AY53" i="1"/>
  <c r="BC53" i="1" s="1"/>
  <c r="AY94" i="1"/>
  <c r="AZ94" i="1"/>
  <c r="BA94" i="1"/>
  <c r="BB94" i="1"/>
  <c r="BC94" i="1"/>
  <c r="AZ99" i="1"/>
  <c r="AZ98" i="1" s="1"/>
  <c r="BA99" i="1"/>
  <c r="BA98" i="1" s="1"/>
  <c r="BB99" i="1"/>
  <c r="BB98" i="1" s="1"/>
  <c r="AY88" i="1"/>
  <c r="AZ88" i="1"/>
  <c r="BA88" i="1"/>
  <c r="BB88" i="1"/>
  <c r="BC88" i="1"/>
  <c r="AY84" i="1"/>
  <c r="AZ84" i="1"/>
  <c r="BA84" i="1"/>
  <c r="BB84" i="1"/>
  <c r="BC84" i="1"/>
  <c r="AY67" i="1"/>
  <c r="AZ67" i="1"/>
  <c r="BA67" i="1"/>
  <c r="BB67" i="1"/>
  <c r="BC67" i="1"/>
  <c r="AZ70" i="1"/>
  <c r="BA70" i="1"/>
  <c r="BB70" i="1"/>
  <c r="BC70" i="1"/>
  <c r="AZ63" i="1"/>
  <c r="BA63" i="1"/>
  <c r="BB63" i="1"/>
  <c r="AZ61" i="1"/>
  <c r="BA61" i="1"/>
  <c r="BB61" i="1"/>
  <c r="BN61" i="1"/>
  <c r="BO61" i="1"/>
  <c r="BP61" i="1"/>
  <c r="BQ61" i="1"/>
  <c r="BR61" i="1"/>
  <c r="BS61" i="1"/>
  <c r="BT61" i="1"/>
  <c r="BU61" i="1"/>
  <c r="BV61" i="1"/>
  <c r="BW61" i="1"/>
  <c r="BY61" i="1"/>
  <c r="BZ61" i="1"/>
  <c r="CA61" i="1"/>
  <c r="AZ59" i="1"/>
  <c r="BA59" i="1"/>
  <c r="BB59" i="1"/>
  <c r="AZ56" i="1"/>
  <c r="BA56" i="1"/>
  <c r="BB56" i="1"/>
  <c r="AZ46" i="1"/>
  <c r="BA46" i="1"/>
  <c r="BB46" i="1"/>
  <c r="AZ41" i="1"/>
  <c r="BA41" i="1"/>
  <c r="BB41" i="1"/>
  <c r="AZ14" i="1"/>
  <c r="BA14" i="1"/>
  <c r="BB14" i="1"/>
  <c r="BC38" i="1"/>
  <c r="AY38" i="1"/>
  <c r="AY70" i="1"/>
  <c r="AY39" i="1"/>
  <c r="BC39" i="1" s="1"/>
  <c r="AY62" i="1"/>
  <c r="BC62" i="1" s="1"/>
  <c r="BC61" i="1" s="1"/>
  <c r="AY64" i="1"/>
  <c r="BC64" i="1" s="1"/>
  <c r="BC63" i="1" s="1"/>
  <c r="BC42" i="1"/>
  <c r="AY36" i="1"/>
  <c r="BC31" i="1"/>
  <c r="AY31" i="1"/>
  <c r="BC57" i="1"/>
  <c r="BC56" i="1" s="1"/>
  <c r="AY57" i="1"/>
  <c r="AY56" i="1" s="1"/>
  <c r="BC20" i="1"/>
  <c r="AY20" i="1"/>
  <c r="BC30" i="1"/>
  <c r="BC27" i="1"/>
  <c r="AY27" i="1"/>
  <c r="BC26" i="1"/>
  <c r="BC25" i="1"/>
  <c r="BC24" i="1"/>
  <c r="AY23" i="1"/>
  <c r="BC23" i="1" s="1"/>
  <c r="AY24" i="1"/>
  <c r="AY50" i="1"/>
  <c r="BC50" i="1" s="1"/>
  <c r="BC22" i="1"/>
  <c r="AY22" i="1"/>
  <c r="BC28" i="1"/>
  <c r="AY28" i="1"/>
  <c r="AY44" i="1"/>
  <c r="BC44" i="1" s="1"/>
  <c r="AY45" i="1"/>
  <c r="BC45" i="1" s="1"/>
  <c r="AY29" i="1"/>
  <c r="BC29" i="1" s="1"/>
  <c r="BC17" i="1"/>
  <c r="AY17" i="1"/>
  <c r="AY21" i="1"/>
  <c r="BC21" i="1" s="1"/>
  <c r="AY60" i="1"/>
  <c r="BC60" i="1" s="1"/>
  <c r="BC59" i="1" s="1"/>
  <c r="AY16" i="1"/>
  <c r="BC16" i="1" s="1"/>
  <c r="BC48" i="1"/>
  <c r="BC47" i="1"/>
  <c r="AY49" i="1"/>
  <c r="BC49" i="1" s="1"/>
  <c r="AY47" i="1"/>
  <c r="AY48" i="1"/>
  <c r="BC108" i="1"/>
  <c r="AY108" i="1"/>
  <c r="BC101" i="1"/>
  <c r="AY101" i="1"/>
  <c r="AY99" i="1" s="1"/>
  <c r="AY98" i="1" s="1"/>
  <c r="BC104" i="1"/>
  <c r="AY104" i="1"/>
  <c r="DP108" i="1"/>
  <c r="DP99" i="1" s="1"/>
  <c r="DP98" i="1" s="1"/>
  <c r="DO99" i="1"/>
  <c r="DO98" i="1" s="1"/>
  <c r="DN99" i="1"/>
  <c r="DN98" i="1" s="1"/>
  <c r="DM99" i="1"/>
  <c r="DM98" i="1" s="1"/>
  <c r="DL99" i="1"/>
  <c r="DL98" i="1" s="1"/>
  <c r="DP94" i="1"/>
  <c r="DO94" i="1"/>
  <c r="DN94" i="1"/>
  <c r="DM94" i="1"/>
  <c r="DL94" i="1"/>
  <c r="DP93" i="1"/>
  <c r="DL93" i="1"/>
  <c r="DN90" i="1"/>
  <c r="DL90" i="1" s="1"/>
  <c r="DN89" i="1"/>
  <c r="DL89" i="1" s="1"/>
  <c r="DP88" i="1"/>
  <c r="DO88" i="1"/>
  <c r="DM88" i="1"/>
  <c r="DN85" i="1"/>
  <c r="DL85" i="1"/>
  <c r="DL84" i="1" s="1"/>
  <c r="DP84" i="1"/>
  <c r="DO84" i="1"/>
  <c r="DN84" i="1"/>
  <c r="DM84" i="1"/>
  <c r="DN83" i="1"/>
  <c r="DL83" i="1"/>
  <c r="DN77" i="1"/>
  <c r="DL77" i="1"/>
  <c r="DN76" i="1"/>
  <c r="DL76" i="1"/>
  <c r="DN75" i="1"/>
  <c r="DL75" i="1"/>
  <c r="DN71" i="1"/>
  <c r="DL71" i="1"/>
  <c r="DP70" i="1"/>
  <c r="DO70" i="1"/>
  <c r="DM70" i="1"/>
  <c r="DP67" i="1"/>
  <c r="DO67" i="1"/>
  <c r="DN67" i="1"/>
  <c r="DM67" i="1"/>
  <c r="DL67" i="1"/>
  <c r="DN64" i="1"/>
  <c r="DM64" i="1"/>
  <c r="DM63" i="1" s="1"/>
  <c r="DL64" i="1"/>
  <c r="DL63" i="1" s="1"/>
  <c r="DO63" i="1"/>
  <c r="DN63" i="1"/>
  <c r="DP62" i="1"/>
  <c r="DL62" i="1"/>
  <c r="DL61" i="1" s="1"/>
  <c r="DP61" i="1"/>
  <c r="DO61" i="1"/>
  <c r="DN61" i="1"/>
  <c r="DM61" i="1"/>
  <c r="DO60" i="1"/>
  <c r="DO59" i="1" s="1"/>
  <c r="DN60" i="1"/>
  <c r="DN59" i="1" s="1"/>
  <c r="DL60" i="1"/>
  <c r="DM59" i="1"/>
  <c r="DN58" i="1"/>
  <c r="DN56" i="1" s="1"/>
  <c r="DL58" i="1"/>
  <c r="DP57" i="1"/>
  <c r="DP56" i="1" s="1"/>
  <c r="DL57" i="1"/>
  <c r="DL56" i="1" s="1"/>
  <c r="DO56" i="1"/>
  <c r="DM56" i="1"/>
  <c r="DP50" i="1"/>
  <c r="DL50" i="1"/>
  <c r="DP49" i="1"/>
  <c r="DL49" i="1"/>
  <c r="DP48" i="1"/>
  <c r="DL48" i="1"/>
  <c r="DP47" i="1"/>
  <c r="DP46" i="1" s="1"/>
  <c r="DL47" i="1"/>
  <c r="DL46" i="1" s="1"/>
  <c r="DO46" i="1"/>
  <c r="DN46" i="1"/>
  <c r="DM46" i="1"/>
  <c r="DP44" i="1"/>
  <c r="DL44" i="1"/>
  <c r="DP43" i="1"/>
  <c r="DL43" i="1"/>
  <c r="DP42" i="1"/>
  <c r="DL42" i="1"/>
  <c r="DO41" i="1"/>
  <c r="DN41" i="1"/>
  <c r="DM41" i="1"/>
  <c r="DL41" i="1"/>
  <c r="DO39" i="1"/>
  <c r="DL39" i="1"/>
  <c r="DP37" i="1"/>
  <c r="DL37" i="1"/>
  <c r="DP36" i="1"/>
  <c r="DP34" i="1"/>
  <c r="DL32" i="1"/>
  <c r="DP32" i="1" s="1"/>
  <c r="DL31" i="1"/>
  <c r="DP31" i="1" s="1"/>
  <c r="DL30" i="1"/>
  <c r="DP30" i="1" s="1"/>
  <c r="DP29" i="1"/>
  <c r="DL29" i="1"/>
  <c r="DP28" i="1"/>
  <c r="DL28" i="1"/>
  <c r="DL27" i="1"/>
  <c r="DP27" i="1" s="1"/>
  <c r="DO25" i="1"/>
  <c r="DL25" i="1"/>
  <c r="DO24" i="1"/>
  <c r="DL24" i="1"/>
  <c r="DO23" i="1"/>
  <c r="DN23" i="1"/>
  <c r="DL23" i="1"/>
  <c r="DN17" i="1"/>
  <c r="DL17" i="1"/>
  <c r="DP17" i="1" s="1"/>
  <c r="DL16" i="1"/>
  <c r="DP16" i="1" s="1"/>
  <c r="DO15" i="1"/>
  <c r="DO14" i="1" s="1"/>
  <c r="DN15" i="1"/>
  <c r="DN14" i="1" s="1"/>
  <c r="DN13" i="1" s="1"/>
  <c r="DL15" i="1"/>
  <c r="DP15" i="1" s="1"/>
  <c r="DM14" i="1"/>
  <c r="BX15" i="1"/>
  <c r="BX60" i="1"/>
  <c r="BX16" i="1"/>
  <c r="BX39" i="1"/>
  <c r="BZ60" i="1"/>
  <c r="BX25" i="1"/>
  <c r="BZ89" i="1"/>
  <c r="DN88" i="1" l="1"/>
  <c r="AY46" i="1"/>
  <c r="AY14" i="1"/>
  <c r="AY59" i="1"/>
  <c r="AY55" i="1" s="1"/>
  <c r="DP60" i="1"/>
  <c r="DP59" i="1" s="1"/>
  <c r="BC99" i="1"/>
  <c r="BC98" i="1" s="1"/>
  <c r="AY61" i="1"/>
  <c r="AY63" i="1"/>
  <c r="CC99" i="1"/>
  <c r="CC98" i="1" s="1"/>
  <c r="DP25" i="1"/>
  <c r="DL59" i="1"/>
  <c r="DN70" i="1"/>
  <c r="DN66" i="1" s="1"/>
  <c r="DO13" i="1"/>
  <c r="DM13" i="1"/>
  <c r="AY41" i="1"/>
  <c r="AY13" i="1" s="1"/>
  <c r="DP41" i="1"/>
  <c r="DL70" i="1"/>
  <c r="DL66" i="1" s="1"/>
  <c r="CG44" i="1"/>
  <c r="CG41" i="1" s="1"/>
  <c r="DP24" i="1"/>
  <c r="DP39" i="1"/>
  <c r="DP23" i="1"/>
  <c r="CC46" i="1"/>
  <c r="CG66" i="1"/>
  <c r="CE66" i="1"/>
  <c r="CF13" i="1"/>
  <c r="BA92" i="1"/>
  <c r="BC46" i="1"/>
  <c r="CE55" i="1"/>
  <c r="AZ66" i="1"/>
  <c r="BC41" i="1"/>
  <c r="CD13" i="1"/>
  <c r="CG14" i="1"/>
  <c r="CG46" i="1"/>
  <c r="CE92" i="1"/>
  <c r="AZ55" i="1"/>
  <c r="AZ92" i="1"/>
  <c r="CE13" i="1"/>
  <c r="CF92" i="1"/>
  <c r="AZ13" i="1"/>
  <c r="BA13" i="1"/>
  <c r="BB66" i="1"/>
  <c r="CC55" i="1"/>
  <c r="CC92" i="1"/>
  <c r="CG92" i="1"/>
  <c r="BC92" i="1"/>
  <c r="AY92" i="1"/>
  <c r="CD55" i="1"/>
  <c r="CD92" i="1"/>
  <c r="BC66" i="1"/>
  <c r="AY66" i="1"/>
  <c r="BC14" i="1"/>
  <c r="CF55" i="1"/>
  <c r="CD66" i="1"/>
  <c r="CC66" i="1"/>
  <c r="CC14" i="1"/>
  <c r="CC13" i="1" s="1"/>
  <c r="CG62" i="1"/>
  <c r="CG61" i="1" s="1"/>
  <c r="CG55" i="1" s="1"/>
  <c r="BC55" i="1"/>
  <c r="BB92" i="1"/>
  <c r="BA66" i="1"/>
  <c r="BA55" i="1"/>
  <c r="BB55" i="1"/>
  <c r="BB13" i="1"/>
  <c r="DO92" i="1"/>
  <c r="DO66" i="1"/>
  <c r="DN92" i="1"/>
  <c r="DM66" i="1"/>
  <c r="DO55" i="1"/>
  <c r="DL92" i="1"/>
  <c r="DL88" i="1"/>
  <c r="DN55" i="1"/>
  <c r="DL55" i="1"/>
  <c r="DM55" i="1"/>
  <c r="DP66" i="1"/>
  <c r="DP92" i="1"/>
  <c r="DM92" i="1"/>
  <c r="DL14" i="1"/>
  <c r="DL13" i="1" s="1"/>
  <c r="DP64" i="1"/>
  <c r="DP63" i="1" s="1"/>
  <c r="DP55" i="1" s="1"/>
  <c r="BX23" i="1"/>
  <c r="CA23" i="1"/>
  <c r="CB16" i="1"/>
  <c r="CB37" i="1"/>
  <c r="BX37" i="1"/>
  <c r="CB42" i="1"/>
  <c r="BX42" i="1"/>
  <c r="BZ64" i="1"/>
  <c r="BY64" i="1"/>
  <c r="BX64" i="1"/>
  <c r="BZ77" i="1"/>
  <c r="BX77" i="1"/>
  <c r="BZ85" i="1"/>
  <c r="BZ84" i="1" s="1"/>
  <c r="BX85" i="1"/>
  <c r="BX84" i="1" s="1"/>
  <c r="BX30" i="1"/>
  <c r="CB30" i="1" s="1"/>
  <c r="BX24" i="1"/>
  <c r="BZ23" i="1"/>
  <c r="CB28" i="1"/>
  <c r="BX28" i="1"/>
  <c r="BZ17" i="1"/>
  <c r="BX17" i="1"/>
  <c r="CB17" i="1" s="1"/>
  <c r="BZ58" i="1"/>
  <c r="BX58" i="1"/>
  <c r="BZ71" i="1"/>
  <c r="BX71" i="1"/>
  <c r="CB43" i="1"/>
  <c r="BX43" i="1"/>
  <c r="BX31" i="1"/>
  <c r="CB31" i="1" s="1"/>
  <c r="CB57" i="1"/>
  <c r="BX57" i="1"/>
  <c r="BX27" i="1"/>
  <c r="CB27" i="1" s="1"/>
  <c r="BX76" i="1"/>
  <c r="BZ76" i="1"/>
  <c r="BZ90" i="1"/>
  <c r="CB50" i="1"/>
  <c r="BX50" i="1"/>
  <c r="CB44" i="1"/>
  <c r="BX44" i="1"/>
  <c r="BZ75" i="1"/>
  <c r="BX75" i="1"/>
  <c r="BX32" i="1"/>
  <c r="BZ83" i="1"/>
  <c r="BX83" i="1"/>
  <c r="CB47" i="1"/>
  <c r="BX47" i="1"/>
  <c r="BX48" i="1"/>
  <c r="CB48" i="1"/>
  <c r="BX49" i="1"/>
  <c r="CB49" i="1"/>
  <c r="CB108" i="1"/>
  <c r="CB99" i="1" s="1"/>
  <c r="CB98" i="1" s="1"/>
  <c r="CA99" i="1"/>
  <c r="CA98" i="1" s="1"/>
  <c r="BZ99" i="1"/>
  <c r="BZ98" i="1" s="1"/>
  <c r="BY99" i="1"/>
  <c r="BY98" i="1" s="1"/>
  <c r="BX99" i="1"/>
  <c r="BX98" i="1" s="1"/>
  <c r="CB93" i="1"/>
  <c r="BX93" i="1"/>
  <c r="BX90" i="1"/>
  <c r="BX89" i="1"/>
  <c r="CB88" i="1"/>
  <c r="CA88" i="1"/>
  <c r="BZ88" i="1"/>
  <c r="BY88" i="1"/>
  <c r="CB84" i="1"/>
  <c r="CA84" i="1"/>
  <c r="BY84" i="1"/>
  <c r="CB70" i="1"/>
  <c r="CA70" i="1"/>
  <c r="BY70" i="1"/>
  <c r="CB67" i="1"/>
  <c r="CA67" i="1"/>
  <c r="BZ67" i="1"/>
  <c r="BY67" i="1"/>
  <c r="BX67" i="1"/>
  <c r="CA63" i="1"/>
  <c r="BZ63" i="1"/>
  <c r="BY63" i="1"/>
  <c r="CB62" i="1"/>
  <c r="CB61" i="1" s="1"/>
  <c r="BX62" i="1"/>
  <c r="BX61" i="1" s="1"/>
  <c r="CA60" i="1"/>
  <c r="CB60" i="1"/>
  <c r="CB59" i="1" s="1"/>
  <c r="CA59" i="1"/>
  <c r="BZ59" i="1"/>
  <c r="BY59" i="1"/>
  <c r="BX59" i="1"/>
  <c r="CB56" i="1"/>
  <c r="CA56" i="1"/>
  <c r="BZ56" i="1"/>
  <c r="BY56" i="1"/>
  <c r="CA46" i="1"/>
  <c r="BZ46" i="1"/>
  <c r="BY46" i="1"/>
  <c r="CA41" i="1"/>
  <c r="BZ41" i="1"/>
  <c r="BY41" i="1"/>
  <c r="CA39" i="1"/>
  <c r="CB39" i="1" s="1"/>
  <c r="CB36" i="1"/>
  <c r="CB34" i="1"/>
  <c r="CB32" i="1"/>
  <c r="CB29" i="1"/>
  <c r="BX29" i="1"/>
  <c r="CA25" i="1"/>
  <c r="CA24" i="1"/>
  <c r="CA15" i="1"/>
  <c r="BZ15" i="1"/>
  <c r="BY14" i="1"/>
  <c r="BZ70" i="1" l="1"/>
  <c r="BX41" i="1"/>
  <c r="CB24" i="1"/>
  <c r="CA14" i="1"/>
  <c r="CA13" i="1" s="1"/>
  <c r="CB15" i="1"/>
  <c r="DP14" i="1"/>
  <c r="DP13" i="1" s="1"/>
  <c r="BZ14" i="1"/>
  <c r="CB25" i="1"/>
  <c r="BX70" i="1"/>
  <c r="BX46" i="1"/>
  <c r="BC13" i="1"/>
  <c r="BC12" i="1" s="1"/>
  <c r="BC110" i="1" s="1"/>
  <c r="CE12" i="1"/>
  <c r="CE110" i="1" s="1"/>
  <c r="CG13" i="1"/>
  <c r="CG12" i="1" s="1"/>
  <c r="CG110" i="1" s="1"/>
  <c r="AY12" i="1"/>
  <c r="AY110" i="1" s="1"/>
  <c r="CC12" i="1"/>
  <c r="CC110" i="1" s="1"/>
  <c r="CF12" i="1"/>
  <c r="CF110" i="1" s="1"/>
  <c r="CD12" i="1"/>
  <c r="CD110" i="1" s="1"/>
  <c r="AZ12" i="1"/>
  <c r="AZ110" i="1" s="1"/>
  <c r="BB12" i="1"/>
  <c r="BB110" i="1" s="1"/>
  <c r="BA12" i="1"/>
  <c r="BA110" i="1" s="1"/>
  <c r="DN12" i="1"/>
  <c r="DN110" i="1" s="1"/>
  <c r="DO12" i="1"/>
  <c r="DO110" i="1" s="1"/>
  <c r="DM12" i="1"/>
  <c r="DM110" i="1" s="1"/>
  <c r="DL12" i="1"/>
  <c r="DL110" i="1" s="1"/>
  <c r="DP12" i="1"/>
  <c r="DP110" i="1" s="1"/>
  <c r="CB23" i="1"/>
  <c r="CB64" i="1"/>
  <c r="CB63" i="1" s="1"/>
  <c r="CB55" i="1" s="1"/>
  <c r="BX63" i="1"/>
  <c r="BX56" i="1"/>
  <c r="CB41" i="1"/>
  <c r="BX88" i="1"/>
  <c r="BX92" i="1"/>
  <c r="BZ66" i="1"/>
  <c r="CA66" i="1"/>
  <c r="CB46" i="1"/>
  <c r="CB92" i="1"/>
  <c r="CA55" i="1"/>
  <c r="BZ55" i="1"/>
  <c r="BY92" i="1"/>
  <c r="BY55" i="1"/>
  <c r="BZ13" i="1"/>
  <c r="BY66" i="1"/>
  <c r="BX66" i="1"/>
  <c r="CB66" i="1"/>
  <c r="CA92" i="1"/>
  <c r="BY13" i="1"/>
  <c r="BZ92" i="1"/>
  <c r="BX14" i="1"/>
  <c r="BX13" i="1" s="1"/>
  <c r="CB14" i="1" l="1"/>
  <c r="CB13" i="1" s="1"/>
  <c r="CB12" i="1" s="1"/>
  <c r="CB110" i="1" s="1"/>
  <c r="BX55" i="1"/>
  <c r="BX12" i="1" s="1"/>
  <c r="BX110" i="1" s="1"/>
  <c r="CA12" i="1"/>
  <c r="CA110" i="1" s="1"/>
  <c r="BY12" i="1"/>
  <c r="BY110" i="1" s="1"/>
  <c r="BZ12" i="1"/>
  <c r="BZ110" i="1" s="1"/>
  <c r="DA108" i="1" l="1"/>
  <c r="DA99" i="1" s="1"/>
  <c r="DA98" i="1" s="1"/>
  <c r="CZ99" i="1"/>
  <c r="CZ98" i="1" s="1"/>
  <c r="CY99" i="1"/>
  <c r="CY98" i="1" s="1"/>
  <c r="CX99" i="1"/>
  <c r="CX98" i="1" s="1"/>
  <c r="CW99" i="1"/>
  <c r="CW98" i="1" s="1"/>
  <c r="DA94" i="1"/>
  <c r="CZ94" i="1"/>
  <c r="CY94" i="1"/>
  <c r="CX94" i="1"/>
  <c r="CW94" i="1"/>
  <c r="DA93" i="1"/>
  <c r="CW93" i="1"/>
  <c r="CW90" i="1"/>
  <c r="CW89" i="1"/>
  <c r="DA88" i="1"/>
  <c r="CZ88" i="1"/>
  <c r="CY88" i="1"/>
  <c r="CX88" i="1"/>
  <c r="DA84" i="1"/>
  <c r="CZ84" i="1"/>
  <c r="CY84" i="1"/>
  <c r="CX84" i="1"/>
  <c r="CW84" i="1"/>
  <c r="DA70" i="1"/>
  <c r="CZ70" i="1"/>
  <c r="CY70" i="1"/>
  <c r="CX70" i="1"/>
  <c r="CW70" i="1"/>
  <c r="DA67" i="1"/>
  <c r="CZ67" i="1"/>
  <c r="CY67" i="1"/>
  <c r="CX67" i="1"/>
  <c r="CW67" i="1"/>
  <c r="DA64" i="1"/>
  <c r="DA63" i="1" s="1"/>
  <c r="CZ63" i="1"/>
  <c r="CY63" i="1"/>
  <c r="CX63" i="1"/>
  <c r="DA62" i="1"/>
  <c r="CW62" i="1"/>
  <c r="DA61" i="1"/>
  <c r="CZ61" i="1"/>
  <c r="CY61" i="1"/>
  <c r="CX61" i="1"/>
  <c r="CW61" i="1"/>
  <c r="CZ60" i="1"/>
  <c r="CY60" i="1"/>
  <c r="CY59" i="1" s="1"/>
  <c r="CW60" i="1"/>
  <c r="CZ59" i="1"/>
  <c r="CX59" i="1"/>
  <c r="DA56" i="1"/>
  <c r="CZ56" i="1"/>
  <c r="CY56" i="1"/>
  <c r="CX56" i="1"/>
  <c r="CW56" i="1"/>
  <c r="DA50" i="1"/>
  <c r="CW50" i="1"/>
  <c r="DA48" i="1"/>
  <c r="CW48" i="1"/>
  <c r="CW46" i="1" s="1"/>
  <c r="DA47" i="1"/>
  <c r="DA46" i="1" s="1"/>
  <c r="CW47" i="1"/>
  <c r="CZ46" i="1"/>
  <c r="CY46" i="1"/>
  <c r="CX46" i="1"/>
  <c r="DA42" i="1"/>
  <c r="DA41" i="1" s="1"/>
  <c r="CW42" i="1"/>
  <c r="CW64" i="1" s="1"/>
  <c r="CW63" i="1" s="1"/>
  <c r="CZ41" i="1"/>
  <c r="CY41" i="1"/>
  <c r="CX41" i="1"/>
  <c r="CZ39" i="1"/>
  <c r="DA39" i="1" s="1"/>
  <c r="DA36" i="1"/>
  <c r="DA34" i="1"/>
  <c r="DA32" i="1"/>
  <c r="DA31" i="1"/>
  <c r="DA30" i="1"/>
  <c r="CW30" i="1"/>
  <c r="DA29" i="1"/>
  <c r="CW29" i="1"/>
  <c r="DA27" i="1"/>
  <c r="CZ25" i="1"/>
  <c r="DA25" i="1" s="1"/>
  <c r="CZ24" i="1"/>
  <c r="DA24" i="1" s="1"/>
  <c r="CZ23" i="1"/>
  <c r="CW23" i="1"/>
  <c r="DA16" i="1"/>
  <c r="CW16" i="1"/>
  <c r="CZ15" i="1"/>
  <c r="CY15" i="1"/>
  <c r="CW15" i="1" s="1"/>
  <c r="CX14" i="1"/>
  <c r="AT23" i="1"/>
  <c r="AW39" i="1"/>
  <c r="AX39" i="1" s="1"/>
  <c r="AW23" i="1"/>
  <c r="AX27" i="1"/>
  <c r="AW25" i="1"/>
  <c r="AX25" i="1" s="1"/>
  <c r="AW24" i="1"/>
  <c r="DA23" i="1" l="1"/>
  <c r="DA60" i="1"/>
  <c r="DA59" i="1" s="1"/>
  <c r="AX23" i="1"/>
  <c r="CX13" i="1"/>
  <c r="CY14" i="1"/>
  <c r="CY13" i="1" s="1"/>
  <c r="CW88" i="1"/>
  <c r="CZ55" i="1"/>
  <c r="CX55" i="1"/>
  <c r="CY66" i="1"/>
  <c r="CZ92" i="1"/>
  <c r="CX92" i="1"/>
  <c r="CY92" i="1"/>
  <c r="CY55" i="1"/>
  <c r="DA55" i="1"/>
  <c r="CX66" i="1"/>
  <c r="CW66" i="1"/>
  <c r="DA66" i="1"/>
  <c r="CZ66" i="1"/>
  <c r="DA15" i="1"/>
  <c r="DA14" i="1" s="1"/>
  <c r="DA13" i="1" s="1"/>
  <c r="CW14" i="1"/>
  <c r="DA92" i="1"/>
  <c r="CW92" i="1"/>
  <c r="CZ14" i="1"/>
  <c r="CZ13" i="1" s="1"/>
  <c r="CW41" i="1"/>
  <c r="CW59" i="1"/>
  <c r="CW55" i="1" s="1"/>
  <c r="AW60" i="1"/>
  <c r="AX24" i="1"/>
  <c r="CX12" i="1" l="1"/>
  <c r="CX110" i="1" s="1"/>
  <c r="CY12" i="1"/>
  <c r="CY110" i="1" s="1"/>
  <c r="CZ12" i="1"/>
  <c r="CZ110" i="1" s="1"/>
  <c r="DA12" i="1"/>
  <c r="DA110" i="1" s="1"/>
  <c r="CW13" i="1"/>
  <c r="CW12" i="1" s="1"/>
  <c r="CW110" i="1" s="1"/>
  <c r="AW15" i="1"/>
  <c r="AX36" i="1" l="1"/>
  <c r="AX108" i="1"/>
  <c r="AX30" i="1" l="1"/>
  <c r="AT30" i="1"/>
  <c r="AX29" i="1"/>
  <c r="AT29" i="1"/>
  <c r="AT50" i="1"/>
  <c r="AX50" i="1" s="1"/>
  <c r="AX64" i="1"/>
  <c r="AU14" i="1"/>
  <c r="AW14" i="1"/>
  <c r="AV15" i="1"/>
  <c r="AT15" i="1" s="1"/>
  <c r="AX15" i="1" s="1"/>
  <c r="AV60" i="1"/>
  <c r="AT60" i="1"/>
  <c r="AX32" i="1"/>
  <c r="AX34" i="1"/>
  <c r="AX60" i="1" l="1"/>
  <c r="AV14" i="1"/>
  <c r="AU88" i="1"/>
  <c r="AV88" i="1"/>
  <c r="AW88" i="1"/>
  <c r="AX88" i="1"/>
  <c r="AT90" i="1"/>
  <c r="AT89" i="1"/>
  <c r="AU84" i="1"/>
  <c r="AV84" i="1"/>
  <c r="AW84" i="1"/>
  <c r="AX84" i="1"/>
  <c r="AT84" i="1"/>
  <c r="AU67" i="1"/>
  <c r="AV67" i="1"/>
  <c r="AW67" i="1"/>
  <c r="AX67" i="1"/>
  <c r="AT67" i="1"/>
  <c r="AU70" i="1"/>
  <c r="AV70" i="1"/>
  <c r="AW70" i="1"/>
  <c r="AX70" i="1"/>
  <c r="AT70" i="1"/>
  <c r="AU63" i="1"/>
  <c r="AV63" i="1"/>
  <c r="AW63" i="1"/>
  <c r="AX63" i="1"/>
  <c r="AX62" i="1"/>
  <c r="AX61" i="1" s="1"/>
  <c r="AT62" i="1"/>
  <c r="AT61" i="1" s="1"/>
  <c r="AU56" i="1"/>
  <c r="AV56" i="1"/>
  <c r="AW56" i="1"/>
  <c r="AX56" i="1"/>
  <c r="AT56" i="1"/>
  <c r="AU59" i="1"/>
  <c r="AV59" i="1"/>
  <c r="AW59" i="1"/>
  <c r="AX59" i="1"/>
  <c r="AT59" i="1"/>
  <c r="AU61" i="1"/>
  <c r="AV61" i="1"/>
  <c r="AW61" i="1"/>
  <c r="AU46" i="1"/>
  <c r="AV46" i="1"/>
  <c r="AW46" i="1"/>
  <c r="AX47" i="1"/>
  <c r="AT47" i="1"/>
  <c r="AT46" i="1" s="1"/>
  <c r="AX48" i="1"/>
  <c r="AX46" i="1" s="1"/>
  <c r="AT48" i="1"/>
  <c r="AU41" i="1"/>
  <c r="AU13" i="1" s="1"/>
  <c r="AV41" i="1"/>
  <c r="AW41" i="1"/>
  <c r="AW13" i="1" s="1"/>
  <c r="AX42" i="1"/>
  <c r="AX41" i="1" s="1"/>
  <c r="AT42" i="1"/>
  <c r="AT64" i="1" s="1"/>
  <c r="AT63" i="1" s="1"/>
  <c r="AX16" i="1"/>
  <c r="AT16" i="1"/>
  <c r="AT14" i="1" s="1"/>
  <c r="AV13" i="1" l="1"/>
  <c r="AT41" i="1"/>
  <c r="AT13" i="1" s="1"/>
  <c r="AT88" i="1"/>
  <c r="AW66" i="1"/>
  <c r="AW55" i="1"/>
  <c r="AU66" i="1"/>
  <c r="AV66" i="1"/>
  <c r="AU55" i="1"/>
  <c r="AT55" i="1"/>
  <c r="AT66" i="1"/>
  <c r="AX66" i="1"/>
  <c r="AX55" i="1"/>
  <c r="AV55" i="1"/>
  <c r="AX31" i="1"/>
  <c r="AX14" i="1" s="1"/>
  <c r="AX13" i="1" s="1"/>
  <c r="AU94" i="1"/>
  <c r="AV94" i="1"/>
  <c r="AW94" i="1"/>
  <c r="AX94" i="1"/>
  <c r="AT94" i="1"/>
  <c r="AU99" i="1"/>
  <c r="AU98" i="1" s="1"/>
  <c r="AV99" i="1"/>
  <c r="AV98" i="1" s="1"/>
  <c r="AW99" i="1"/>
  <c r="AW98" i="1" s="1"/>
  <c r="AX99" i="1"/>
  <c r="AX98" i="1" s="1"/>
  <c r="AT99" i="1"/>
  <c r="AT98" i="1" s="1"/>
  <c r="AX93" i="1"/>
  <c r="AT93" i="1"/>
  <c r="AT92" i="1" l="1"/>
  <c r="AT12" i="1" s="1"/>
  <c r="AT110" i="1" s="1"/>
  <c r="AU92" i="1"/>
  <c r="AU12" i="1" s="1"/>
  <c r="AU110" i="1" s="1"/>
  <c r="AW92" i="1"/>
  <c r="AW12" i="1" s="1"/>
  <c r="AW110" i="1" s="1"/>
  <c r="AV92" i="1"/>
  <c r="AX92" i="1"/>
  <c r="AX12" i="1" s="1"/>
  <c r="AX110" i="1" s="1"/>
  <c r="AV12" i="1" l="1"/>
  <c r="AV110" i="1" s="1"/>
</calcChain>
</file>

<file path=xl/sharedStrings.xml><?xml version="1.0" encoding="utf-8"?>
<sst xmlns="http://schemas.openxmlformats.org/spreadsheetml/2006/main" count="4321" uniqueCount="688">
  <si>
    <t/>
  </si>
  <si>
    <t>Единица измерения: тыс руб (с точностью до первого десятичного знака)</t>
  </si>
  <si>
    <t>Наименование полномочия, 
расходного обязательства</t>
  </si>
  <si>
    <t>Код			
стро-			
ки</t>
  </si>
  <si>
    <t>Правовое основание финансового обеспечения расходного полномочия муниципального образования</t>
  </si>
  <si>
    <t>Группа полномочий</t>
  </si>
  <si>
    <t>Код расхода											
по БК</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</si>
  <si>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</si>
  <si>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</si>
  <si>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</si>
  <si>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</si>
  <si>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</si>
  <si>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</si>
  <si>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</si>
  <si>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НПА муниципального образования</t>
  </si>
  <si>
    <t>отчетный  2019 г.</t>
  </si>
  <si>
    <t>Текущий 2020 г.</t>
  </si>
  <si>
    <t>Очередной 2021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</si>
  <si>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</si>
  <si>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</si>
  <si>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</si>
  <si>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</si>
  <si>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</si>
  <si>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</si>
  <si>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</si>
  <si>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</si>
  <si>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</si>
  <si>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</si>
  <si>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</si>
  <si>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</si>
  <si>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</si>
  <si>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</si>
  <si>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Всего</t>
  </si>
  <si>
    <t>1-й год пп</t>
  </si>
  <si>
    <t>2-й год пп</t>
  </si>
  <si>
    <t>1-й год пп</t>
  </si>
  <si>
    <t>2-й год пп</t>
  </si>
  <si>
    <t>наименование,									
номер и дата</t>
  </si>
  <si>
    <t>номер						
статьи						
(подстатьи),						
пункта						
(подпункта)</t>
  </si>
  <si>
    <t>дата					
вступле-					
ния в си-					
лу, срок					
действия</t>
  </si>
  <si>
    <t>код НПА</t>
  </si>
  <si>
    <t>наименование,									
номер и дата</t>
  </si>
  <si>
    <t>РЗПРЗ</t>
  </si>
  <si>
    <t>утвержденные бюджетные назначения</t>
  </si>
  <si>
    <t>исполнено</t>
  </si>
  <si>
    <t>финансовый год</t>
  </si>
  <si>
    <t>за счет средств федерального бюджета</t>
  </si>
  <si>
    <t>за счет средств бюджета субъекта Российской Федерации</t>
  </si>
  <si>
    <t>за счет иных безвозмездных поступлений</t>
  </si>
  <si>
    <t>2020 г.</t>
  </si>
  <si>
    <t>2019 г.</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</si>
  <si>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</si>
  <si>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</si>
  <si>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</si>
  <si>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</si>
  <si>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</si>
  <si>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</si>
  <si>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</si>
  <si>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</si>
  <si>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</si>
  <si>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</si>
  <si>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</si>
  <si>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</si>
  <si>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</si>
  <si>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</si>
  <si>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</si>
  <si>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</si>
  <si>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</si>
  <si>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</si>
  <si>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</si>
  <si>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</si>
  <si>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</si>
  <si>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</si>
  <si>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</si>
  <si>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</si>
  <si>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</si>
  <si>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</si>
  <si>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</si>
  <si>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</si>
  <si>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</si>
  <si>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</si>
  <si>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</si>
  <si>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</si>
  <si>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</si>
  <si>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</si>
  <si>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</si>
  <si>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</si>
  <si>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</si>
  <si>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</si>
  <si>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</si>
  <si>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</si>
  <si>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</si>
  <si>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</si>
  <si>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</si>
  <si>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</si>
  <si>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</si>
  <si>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</si>
  <si>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</si>
  <si>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</si>
  <si>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</si>
  <si>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</si>
  <si>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</si>
  <si>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</si>
  <si>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</si>
  <si>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</si>
  <si>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</si>
  <si>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</si>
  <si>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</si>
  <si>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</si>
  <si>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</si>
  <si>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</si>
  <si>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</si>
  <si>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</si>
  <si>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</si>
  <si>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</si>
  <si>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</si>
  <si>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</si>
  <si>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</si>
  <si>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</si>
  <si>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</si>
  <si>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</si>
  <si>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</si>
  <si>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</si>
  <si>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</si>
  <si>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</si>
  <si>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</si>
  <si>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</si>
  <si>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</si>
  <si>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</si>
  <si>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</si>
  <si>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</si>
  <si>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</si>
  <si>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</si>
  <si>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</si>
  <si>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</si>
  <si>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</si>
  <si>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</si>
  <si>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</si>
  <si>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</si>
  <si>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</si>
  <si>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</si>
  <si>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</si>
  <si>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</si>
  <si>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</si>
  <si>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</si>
  <si>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</si>
  <si>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</si>
  <si>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</si>
  <si>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</si>
  <si>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</si>
  <si>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</si>
  <si>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</si>
  <si>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</si>
  <si>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</si>
  <si>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</si>
  <si>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</si>
  <si>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</si>
  <si>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</si>
  <si>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</si>
  <si>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</si>
  <si>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</si>
  <si>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</si>
  <si>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</si>
  <si>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</si>
  <si>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</si>
  <si>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</si>
  <si>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</si>
  <si>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</si>
  <si>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</si>
  <si>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</si>
  <si>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</si>
  <si>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</si>
  <si>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</si>
  <si>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</si>
  <si>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</si>
  <si>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t>
  </si>
  <si>
    <t>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</si>
  <si>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</si>
  <si>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x</t>
  </si>
  <si>
    <t>1 335 037,90</t>
  </si>
  <si>
    <t>1.1.</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</si>
  <si>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</si>
  <si>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</si>
  <si>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28 338,20</t>
  </si>
  <si>
    <t>1.1.1.</t>
  </si>
  <si>
    <t>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</si>
  <si>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</si>
  <si>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</si>
  <si>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</si>
  <si>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</si>
  <si>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0103,0111,0113,0309,0501,1003</t>
  </si>
  <si>
    <t>190,70</t>
  </si>
  <si>
    <t>индексный,плановый</t>
  </si>
  <si>
    <t>1.1.1.3.</t>
  </si>
  <si>
    <t>владение, пользование и распоряжение имуществом, находящимся в муниципальной собственности муниципального района</t>
  </si>
  <si>
    <t>1005</t>
  </si>
  <si>
    <t>0113</t>
  </si>
  <si>
    <t>0,00</t>
  </si>
  <si>
    <t>1.1.1.5.</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</si>
  <si>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</si>
  <si>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</si>
  <si>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</si>
  <si>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индексный</t>
  </si>
  <si>
    <t>1.1.1.8.</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</si>
  <si>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</si>
  <si>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</si>
  <si>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0408</t>
  </si>
  <si>
    <t>1.1.1.11.</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</si>
  <si>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</si>
  <si>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</si>
  <si>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0314</t>
  </si>
  <si>
    <t>1.1.1.12.</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</si>
  <si>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</si>
  <si>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1014</t>
  </si>
  <si>
    <t>0801</t>
  </si>
  <si>
    <t>1.1.1.13.</t>
  </si>
  <si>
    <t>участие в предупреждении и ликвидации последствий чрезвычайных ситуаций на территории муниципального района</t>
  </si>
  <si>
    <t>1015</t>
  </si>
  <si>
    <t>0309</t>
  </si>
  <si>
    <t>1.1.1.17.</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</si>
  <si>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</si>
  <si>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</si>
  <si>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0701</t>
  </si>
  <si>
    <t>1.1.1.18.</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</si>
  <si>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</si>
  <si>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</si>
  <si>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0702,0703</t>
  </si>
  <si>
    <t>1.1.1.19.</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</si>
  <si>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</si>
  <si>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</si>
  <si>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0702</t>
  </si>
  <si>
    <t>1.1.1.20.</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</si>
  <si>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</si>
  <si>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</si>
  <si>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</si>
  <si>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8 102,50</t>
  </si>
  <si>
    <t>1.1.1.21.</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</si>
  <si>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</si>
  <si>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</si>
  <si>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</si>
  <si>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17 282,20</t>
  </si>
  <si>
    <t>1.1.1.22.</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</si>
  <si>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</si>
  <si>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</si>
  <si>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</si>
  <si>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1.1.1.24.</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</si>
  <si>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</si>
  <si>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</si>
  <si>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0605</t>
  </si>
  <si>
    <t>1.1.1.25.</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</si>
  <si>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</si>
  <si>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</si>
  <si>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0412</t>
  </si>
  <si>
    <t>1.1.1.31.</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</si>
  <si>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</si>
  <si>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</si>
  <si>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1 344,60</t>
  </si>
  <si>
    <t>1.1.1.32.</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</si>
  <si>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</si>
  <si>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</si>
  <si>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0804</t>
  </si>
  <si>
    <t>1.1.1.39.</t>
  </si>
  <si>
    <t>создание условий для расширения рынка сельскохозяйственной продукции, сырья и продовольствия</t>
  </si>
  <si>
    <t>1041</t>
  </si>
  <si>
    <t>0405</t>
  </si>
  <si>
    <t>1.1.1.40.</t>
  </si>
  <si>
    <t>создание условий для развития сельскохозяйственного производства в поселениях в сфере животноводства без учета рыболовства и рыбоводства</t>
  </si>
  <si>
    <t>1042</t>
  </si>
  <si>
    <t>1.1.1.41.</t>
  </si>
  <si>
    <t>создание условий для развития сельскохозяйственного производства в поселениях в сфере растениеводства</t>
  </si>
  <si>
    <t>1043</t>
  </si>
  <si>
    <t>1.1.1.42.</t>
  </si>
  <si>
    <t>содействие развитию малого и среднего предпринимательства</t>
  </si>
  <si>
    <t>1044</t>
  </si>
  <si>
    <t>1.1.1.43.</t>
  </si>
  <si>
    <t>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</si>
  <si>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</si>
  <si>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1.1.1.44.</t>
  </si>
  <si>
    <t>обеспечение условий для развития на территории муниципального района физической культуры, школьного спорта и массового спорта</t>
  </si>
  <si>
    <t>1046</t>
  </si>
  <si>
    <t>1105</t>
  </si>
  <si>
    <t>плановый</t>
  </si>
  <si>
    <t>1.1.1.45.</t>
  </si>
  <si>
    <t>организация проведения официальных физкультурно-оздоровительных и спортивных мероприятий муниципального района</t>
  </si>
  <si>
    <t>1047</t>
  </si>
  <si>
    <t>0703,1105</t>
  </si>
  <si>
    <t>1.1.1.46.</t>
  </si>
  <si>
    <t>организация и осуществление мероприятий межпоселенческого характера по работе с детьми и молодежью</t>
  </si>
  <si>
    <t>1048</t>
  </si>
  <si>
    <t>0707,1003,1004,1006</t>
  </si>
  <si>
    <t>927,10</t>
  </si>
  <si>
    <t>1.1.1.53.</t>
  </si>
  <si>
    <t>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</si>
  <si>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1055</t>
  </si>
  <si>
    <t>491,10</t>
  </si>
  <si>
    <t>1.1.2.</t>
  </si>
  <si>
    <t>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</si>
  <si>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</si>
  <si>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t>
  </si>
  <si>
    <t>составление и рассмотрение проекта бюджета поселения, исполнение бюджета поселения, составление отчета об исполнении бюджета поселения</t>
  </si>
  <si>
    <t>1101</t>
  </si>
  <si>
    <t>1.1.2.18.</t>
  </si>
  <si>
    <t>организация библиотечного обслуживания населения, комплектование и обеспечение сохранности библиотечных фондов библиотек  поселения</t>
  </si>
  <si>
    <t>1118</t>
  </si>
  <si>
    <t>1.1.2.48.</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</si>
  <si>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</si>
  <si>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</si>
  <si>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0104,0106,0412</t>
  </si>
  <si>
    <t>1.1.2.49.</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</si>
  <si>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</si>
  <si>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</si>
  <si>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</si>
  <si>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</si>
  <si>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</si>
  <si>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t>
  </si>
  <si>
    <t>1201</t>
  </si>
  <si>
    <t>0104,0106</t>
  </si>
  <si>
    <t>1.2.2.</t>
  </si>
  <si>
    <t>1202</t>
  </si>
  <si>
    <t>1.2.6.</t>
  </si>
  <si>
    <t>принятие устава муниципального образования и внесение в него изменений и дополнений, издание муниципальных правовых актов</t>
  </si>
  <si>
    <t>1206</t>
  </si>
  <si>
    <t>0102,0103</t>
  </si>
  <si>
    <t>1.2.8.</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</si>
  <si>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</si>
  <si>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</si>
  <si>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0113,0405,0412,0505,1003</t>
  </si>
  <si>
    <t>1.2.13.</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</si>
  <si>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</si>
  <si>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</si>
  <si>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</si>
  <si>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1.2.17.</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</si>
  <si>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</si>
  <si>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</si>
  <si>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1.2.21.</t>
  </si>
  <si>
    <t>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</si>
  <si>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1221</t>
  </si>
  <si>
    <t>0103,0104,0106,0113,0309,0412,0505,0702,0703,0709,0801,0804,1003,1006</t>
  </si>
  <si>
    <t>1.2.23.</t>
  </si>
  <si>
    <t>предоставление доплаты за выслугу лет к трудовой пенсии муниципальным служащим за счет средств местного бюджета</t>
  </si>
  <si>
    <t>1223</t>
  </si>
  <si>
    <t>1.3.</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</si>
  <si>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</si>
  <si>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</si>
  <si>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t>
  </si>
  <si>
    <t>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</si>
  <si>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</si>
  <si>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1.3.1.1.</t>
  </si>
  <si>
    <t>создание музеев муниципального района</t>
  </si>
  <si>
    <t>1302</t>
  </si>
  <si>
    <t>1.3.1.8.</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</si>
  <si>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</si>
  <si>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</si>
  <si>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0113,1003,1006</t>
  </si>
  <si>
    <t>1.3.2.</t>
  </si>
  <si>
    <t>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</si>
  <si>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</si>
  <si>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t>
  </si>
  <si>
    <t>Осуществление мероприятий, предусмотренных Федеральным законом от 21.11.2011 N 323-ФЗ "Об основах охраны здоровья граждан в Российской Федерации"</t>
  </si>
  <si>
    <t>1401</t>
  </si>
  <si>
    <t>1.3.3.</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</si>
  <si>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</si>
  <si>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</si>
  <si>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1.3.3.7.</t>
  </si>
  <si>
    <t>адресная социальная помощь отдельным категориям граждан</t>
  </si>
  <si>
    <t>1508</t>
  </si>
  <si>
    <t>1.3.4.</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</si>
  <si>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</si>
  <si>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</si>
  <si>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1.3.4.2.</t>
  </si>
  <si>
    <t>Федеральный закон от 24.07.2008 N 161-ФЗ "О содействии развитию жилищного строительства" стимулирование строительства индивидуальных жилых домов и прочее жилое строительство и выкуп, кроме обеспечения жильем нуждающихся в жилых помещениях малоимущих граждан жилыми помещениями)</t>
  </si>
  <si>
    <t>1602</t>
  </si>
  <si>
    <t>1.3.4.5.</t>
  </si>
  <si>
    <t>Полномочия, связанные с исполнением судебных актов – пункт 1 статьи 1 Федерального закона от 2 октября 2007 г. № 229-ФЗ 
«Об исполнительном производстве»</t>
  </si>
  <si>
    <t>1605</t>
  </si>
  <si>
    <t>1.4.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</si>
  <si>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</si>
  <si>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</si>
  <si>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166 382,30</t>
  </si>
  <si>
    <t>1.4.1.</t>
  </si>
  <si>
    <t>за счет субвенций, предоставленных из федерального бюджета, всего</t>
  </si>
  <si>
    <t>1701</t>
  </si>
  <si>
    <t>1.4.1.2.</t>
  </si>
  <si>
    <t>по составлению (изменению) списков кандидатов в присяжные заседатели</t>
  </si>
  <si>
    <t>1703</t>
  </si>
  <si>
    <t>0105</t>
  </si>
  <si>
    <t>1.4.1.11.</t>
  </si>
  <si>
    <t>на выплату единовременного пособия при всех формах устройства детей, лишенных родительского попечения, в семью</t>
  </si>
  <si>
    <t>1712</t>
  </si>
  <si>
    <t>1004</t>
  </si>
  <si>
    <t>1.4.2.</t>
  </si>
  <si>
    <t>за счет субвенций, предоставленных из бюджета субъекта Российской Федерации, всего</t>
  </si>
  <si>
    <t>1800</t>
  </si>
  <si>
    <t>1.4.2.1.</t>
  </si>
  <si>
    <t>1801</t>
  </si>
  <si>
    <t>0113,0401,0405,1004,1006</t>
  </si>
  <si>
    <t>7 296,80</t>
  </si>
  <si>
    <t>1.4.2.2.</t>
  </si>
  <si>
    <t>1802</t>
  </si>
  <si>
    <t>11 423,30</t>
  </si>
  <si>
    <t>1.4.2.5.</t>
  </si>
  <si>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</si>
  <si>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1805</t>
  </si>
  <si>
    <t>1 043,10</t>
  </si>
  <si>
    <t>1.4.2.6.</t>
  </si>
  <si>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</si>
  <si>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1806</t>
  </si>
  <si>
    <t>38,70</t>
  </si>
  <si>
    <t>1.4.2.7.</t>
  </si>
  <si>
    <t>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</si>
  <si>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1807</t>
  </si>
  <si>
    <t>4 135,90</t>
  </si>
  <si>
    <t>1.4.2.21.</t>
  </si>
  <si>
    <t>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</si>
  <si>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t>
  </si>
  <si>
    <t>69 749,80</t>
  </si>
  <si>
    <t>1.4.2.28.</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</si>
  <si>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</si>
  <si>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1828</t>
  </si>
  <si>
    <t>1.4.2.36.</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</si>
  <si>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</si>
  <si>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</si>
  <si>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25 748,80</t>
  </si>
  <si>
    <t>1.4.2.37.</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</si>
  <si>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</si>
  <si>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</si>
  <si>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3 365,40</t>
  </si>
  <si>
    <t>1.4.2.38.</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</si>
  <si>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</si>
  <si>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</si>
  <si>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41 451,50</t>
  </si>
  <si>
    <t>1.4.2.51.</t>
  </si>
  <si>
    <t>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</si>
  <si>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1851</t>
  </si>
  <si>
    <t>1006</t>
  </si>
  <si>
    <t>2 037,00</t>
  </si>
  <si>
    <t>1.4.2.89.</t>
  </si>
  <si>
    <t>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t>
  </si>
  <si>
    <t>1889</t>
  </si>
  <si>
    <t>32,30</t>
  </si>
  <si>
    <t>1.4.2.93.</t>
  </si>
  <si>
    <t>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</si>
  <si>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1893</t>
  </si>
  <si>
    <t>59,70</t>
  </si>
  <si>
    <t>1.4.3.</t>
  </si>
  <si>
    <t>за счет собственных доходов и источников финансирования дефицита бюджета муниципального района (кредитов), всего</t>
  </si>
  <si>
    <t>1900</t>
  </si>
  <si>
    <t>1.4.3.2.</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</si>
  <si>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</si>
  <si>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1902</t>
  </si>
  <si>
    <t>1.4.3.3.</t>
  </si>
  <si>
    <t>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 (включая начисления на оплату труда и за вычетом проезда в отпуск)</t>
  </si>
  <si>
    <t>1903</t>
  </si>
  <si>
    <t>1.4.3.4.</t>
  </si>
  <si>
    <t>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  (оплата труда без начислений)</t>
  </si>
  <si>
    <t>1904</t>
  </si>
  <si>
    <t>1.5.</t>
  </si>
  <si>
    <t>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</si>
  <si>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</si>
  <si>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1 138 917,70</t>
  </si>
  <si>
    <t>1.5.1.</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</si>
  <si>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</si>
  <si>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2001</t>
  </si>
  <si>
    <t>1 045 517,60</t>
  </si>
  <si>
    <t>1.5.2.</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</si>
  <si>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</si>
  <si>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</si>
  <si>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91 950,00</t>
  </si>
  <si>
    <t>1.5.3.</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</si>
  <si>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</si>
  <si>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</si>
  <si>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1 450,10</t>
  </si>
  <si>
    <t>1.6.</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</si>
  <si>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</si>
  <si>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</si>
  <si>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1 399,70</t>
  </si>
  <si>
    <t>1.6.1.</t>
  </si>
  <si>
    <t>по предоставлению дотаций на выравнивание бюджетной обеспеченности городских, сельских поселений, всего</t>
  </si>
  <si>
    <t>2101</t>
  </si>
  <si>
    <t>1401,1402</t>
  </si>
  <si>
    <t>нормативный</t>
  </si>
  <si>
    <t>1.6.3.</t>
  </si>
  <si>
    <t>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</si>
  <si>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</si>
  <si>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t>
  </si>
  <si>
    <t>на осуществление воинского учета на территориях, на которых отсутствуют структурные подразделения военных комиссариатов</t>
  </si>
  <si>
    <t>2106</t>
  </si>
  <si>
    <t>0203</t>
  </si>
  <si>
    <t>1.6.3.2.</t>
  </si>
  <si>
    <t>на государственную регистрацию актов гражданского состояния</t>
  </si>
  <si>
    <t>2107</t>
  </si>
  <si>
    <t>0304</t>
  </si>
  <si>
    <t>1.6.3.3.</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</si>
  <si>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</si>
  <si>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2108</t>
  </si>
  <si>
    <t>1.6.4.</t>
  </si>
  <si>
    <t>по предоставлению иных межбюджетных трансфертов, всего</t>
  </si>
  <si>
    <t>2200</t>
  </si>
  <si>
    <t>1.6.4.2.</t>
  </si>
  <si>
    <t>в иных случаях, не связанных с заключением соглашений, предусмотренных в подпункте 1.6.4.1, всего</t>
  </si>
  <si>
    <t>2300</t>
  </si>
  <si>
    <t>1.6.4.2.15.</t>
  </si>
  <si>
    <t>Субсидии, за исключением субсидий на софинансирование капитальных вложений в объекты государственной (муниципальной) собственности (иные цели)</t>
  </si>
  <si>
    <t>2315</t>
  </si>
  <si>
    <t>1.6.4.2.17.</t>
  </si>
  <si>
    <t>"""Иные межбюджетные трансферты (раздел """"Общегосударственные вопросы"""")"""</t>
  </si>
  <si>
    <t>2317</t>
  </si>
  <si>
    <t>1.6.4.2.18.</t>
  </si>
  <si>
    <t>"""Иные межбюджетные трансферты (раздел """"Национальная безопасность и правоохранительная деятельность"""")"""</t>
  </si>
  <si>
    <t>2318</t>
  </si>
  <si>
    <t>0309,0314</t>
  </si>
  <si>
    <t>1.6.4.2.19.</t>
  </si>
  <si>
    <t>"""Иные межбюджетные трансферты (раздел """"Национальная экономика"""")"""</t>
  </si>
  <si>
    <t>2319</t>
  </si>
  <si>
    <t>0409,0412</t>
  </si>
  <si>
    <t>1.6.4.2.20.</t>
  </si>
  <si>
    <t>"""Иные межбюджетные трансферты (раздел """"Жилищно-коммунальное хозяйство"""")"""</t>
  </si>
  <si>
    <t>2320</t>
  </si>
  <si>
    <t>0501,0502</t>
  </si>
  <si>
    <t>1.6.4.2.21.</t>
  </si>
  <si>
    <t>"""Иные межбюджетные трансферты (раздел """"Образование"""")"""</t>
  </si>
  <si>
    <t>2321</t>
  </si>
  <si>
    <t>1.6.4.2.22.</t>
  </si>
  <si>
    <t>"""Иные межбюджетные трансферты (раздел """"Культура, кинематография"""")"""</t>
  </si>
  <si>
    <t>2322</t>
  </si>
  <si>
    <t>1.6.4.2.23.</t>
  </si>
  <si>
    <t>"""Иные межбюджетные трансферты (раздел """"Социальная политика"""")"""</t>
  </si>
  <si>
    <t>2323</t>
  </si>
  <si>
    <t>1.6.4.2.24.</t>
  </si>
  <si>
    <t>Иные межбюджетные трансферты (иные цели)</t>
  </si>
  <si>
    <t>2324</t>
  </si>
  <si>
    <t>1.7.</t>
  </si>
  <si>
    <t>Условно утвержденные расходы на первый и второй годы планового периода в соответствии с решением о местном бюджете муниципальног района</t>
  </si>
  <si>
    <t>2400</t>
  </si>
  <si>
    <t>Всего расходов</t>
  </si>
  <si>
    <t>0605,0907,1105,1403</t>
  </si>
  <si>
    <t>0113,1003</t>
  </si>
  <si>
    <t>0113,0907</t>
  </si>
  <si>
    <t>0501,1003,1004</t>
  </si>
  <si>
    <t>0314,1003,1004</t>
  </si>
  <si>
    <t>в целом
в целом</t>
  </si>
  <si>
    <t>Государственная программа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 на 2013-2020 годы"""
Государственная программа Российской Федерации от 15.04.2014 № 317 «Об утверждении государственной программы Российской Федерации «Развитие культуры и туризма на 2013-2020 годы»
Государственная программа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</si>
  <si>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Закон субъекта Российской Федерации от 26.12.2007 № 525-З N 1095-III О бюджетном устройстве и бюджетном процессе в Республике Саха (Якутия)</t>
  </si>
  <si>
    <t>в целом</t>
  </si>
  <si>
    <t xml:space="preserve">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Постановление Главы района от 29.12.2017 №1663 "Об утверждении Положения о представительских расходах Администрации МО "Мирнинский район" РС (Я)"; 
 Распоряжение Главы района "Об утверждении Положения о стипендиатах Администрации МО "Мирнинский район" РС (Я)";  Постановление Главы района от 25.05.2015г. №0860 "Об утверждении Положения о порядке приобретения, учета и распоряжения подарочной и сувенирной продукцией, распоряжения подарками при проведении праздничных, спортивных и иных мероприятий МО "Мирнинский район";
Решение сессии Мирнинского районного Совета депутатов от  01.03.2007г. № 30-24 "О резервном фонде МО "Мирнинский район" РС (Я)",               Постановление Главы района от 24.06.2008г. №892 "Об утверждении Положения о резервном фонде Администрации МО "Мирнинский район" РС (Я)",
Решение сессии Мирнинского районного Совета депутатов от 18.11.2015г. № III-№29-8  "Об утверждении Положения о наградах, званиях и поощрениях МО "Мирнинский район" РС (Я)",    Постановление от 10.10.2018г. №1400 "Об утверждении МП МО "Мирнинский район" РС (Я) "Обеспечение жильем работников бюджетной сферы" на 2019-2023 годы, Распоряжение от 05.10.2011г. №838 "Об утверждении Положения о негосударственном пенсионном обеспечении работников муниципальных учреждений, финансируемых из бюджета МО "Мирнинский район" РС (Я),           Соглашение  о взаимном сотрудничестве АК "АЛРОСА" (ЗАО) с МО "Мирнинский район" РС (Я) на 2011-2020 годы" от 23.02.2011г.; Постановление № 0701 от 30.04.18 "О предоставлении субсидии на обеспечение (возмещение) части затрат организациям, оказывающим услуги по содержанию и ремонту мест общего пользования (общего имущества) многоквартирных домов на 2019 год"
</t>
  </si>
  <si>
    <t xml:space="preserve">в целом
</t>
  </si>
  <si>
    <t>06.10.2003, не установлен</t>
  </si>
  <si>
    <t>15.04.2014, не установлен</t>
  </si>
  <si>
    <t xml:space="preserve">Федеральный закон от 06.10.2003 № 131-ФЗ "Об общих принципах организации местного самоуправления в Российской Федерации"
</t>
  </si>
  <si>
    <t>Государственная программа Российской Федерации от 15.04.2014 № 327 "Об утверждении государственной программы Российской Федерации "Управление федеральным имуществом"</t>
  </si>
  <si>
    <t xml:space="preserve">Постановление от 02.04.2019 № 0530 О внесении изменений в постановление Главы района от 10.10.2018г. № 1401 «Об утверждении муниципальной программы «Управление муниципальной собственностью на 2019-2023 годы»
Постановление от 10.10.2018 № 1401 Об утверждении МП "Управления муниципальной собственностью на 2019-2023 годы"
Постановление от 15.02.2017 № 0213 Об утверждении Положения об осуществлении капитальных вложений в обьекты муниципальной собственности МО "Мирнинский район" РС(Я)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 2020 и 2021 годов"
Решение от 22.08.2017 № 1061 Устав МКУ "КИО" МО "МР" РС (Я)
Решение сессии МРСД "О бюджете муниципального образования «Мирнинский район» Республики Саха (Якутия) на 2020 год и на плановый период 2021 и 2022 годов" IV - №11-8 от 20.11.2019 г. 
</t>
  </si>
  <si>
    <t>Федеральный закон от 06.10.2003 № 131-ФЗ "Об общих принципах организации местного самоуправления в Российской Федерации"</t>
  </si>
  <si>
    <t>Постановление Главы района от 01.11.2018г. №1560 "Об утверждении МП "Осуществление дорожной деятельности в отношении автомобильных дорог местного значения в границах МО "Мирнинский район" РС (Я) на 2019-2023 годы"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</si>
  <si>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12.10.2011, не установлен</t>
  </si>
  <si>
    <t>Постановление от 15.02.2018 № 0197 Об утверждении муниципальной программы "Создание условий для предоставления транспортных услуг населению и организация транспортного обслуживания между поселениями в границах МО "Мирнинский район" РС (Я)
Постановление от 28.07.2016 № 896 Об утверждении Документа планирования регулярных перевозок пассажиров и багажа автомобильным транспортом по муниципальным маршрутам регулярных перевозок между поселениями в границах МО "Мирнинский район" РС (Я)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</si>
  <si>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Иной НПА субъекта Российской Федерации от 12.10.2011 № 974 "О государственной программе Республики Саха (Якутия) "Развитие транспортного комплекса Республики Саха (Якутия) на 2012 - 2017 годы"</t>
  </si>
  <si>
    <t xml:space="preserve">Федеральный закон от 06.10.2003 № 131-ФЗ "Об общих принципах организации местного самоуправления в Российской Федерации"                                                                    Федеральный закон от 25.07.2002г. №114-ФЗ «О противодействии экстремистской деятельности» </t>
  </si>
  <si>
    <t>п.6.1., 6.2. ч.1. ст.15 
ст.5</t>
  </si>
  <si>
    <t>Постановление от 29.10.2018г. №1528 "Об утверждении муниципальной программы "Обеспечение общественной безопасности, участие в профилактике терроризма и экстремизма на территории Мирнинского района" на 2019-2023 годы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</si>
  <si>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 xml:space="preserve">Постановление от 16.10.2018 г. №1443 "Об утверждении муниципальной программы МО «Мирнинский район» Республики Саха (Якутия) «Развитие и гармонизация межнациональных и межконфессиональных отношений» на 2019-2023 год
</t>
  </si>
  <si>
    <t>Указ Президента Российской Федерации от 28.12.2010 № 1632 «О совершенствовании системы обеспечения вызова экстренных оперативных служб на территории Российской Федерации»                                                                              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</si>
  <si>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Постановление Правительства Российской Федерации от 30.12.03г. № 794 «О единой государственной системе предупреждения и ликвидации чрезвычайных ситуаций»</t>
  </si>
  <si>
    <t>Государственная программа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</si>
  <si>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Закон субъекта Российской Федерации от 16.06.2005 № 252-З N 511-III "О защите населения и территорий республики от чрезвычайных ситуаций природного и техногенного характера"</t>
  </si>
  <si>
    <t>16.06.2005, не установлен</t>
  </si>
  <si>
    <t>Распоряжение Правительства Республики Саха (Якутия) от 28.12.2011 года №1427-р "О единой дежурно-диспетчерской службе в муниципальных образованиях Республики Саха (Якутия)"                                  Указ Президента РС (Я)от 10.01.2011 № 462 "О казенных учреждениях Республики Саха (Якутия)"</t>
  </si>
  <si>
    <t>05.03.2011, не установлен</t>
  </si>
  <si>
    <t xml:space="preserve">Постановление от 25.12.2012 года № 1839 "О создании муниципального казенного учреждения "Единая дежурно-диспетчерская служба" муниципального образования  "Мирнинский район" Республики Саха (Якутия)"                                                                                                                        Постановление от 24.10.2018 № 1481 Об утверждении муниципальной программы МО "Мирнинский район" Республики Саха (Якутия) "Предупреждение и ликвидация последствий чрезвычайных ситуаций на территории муниципального района" на 2019-2023 годы                                                                                                                                                                                 Решение сессии Мирнинского районного Совета депутатов от 20.11.18г. IV-№3-22 "О бюджете муниципального образования "Мирнинский район" Республики Саха (Якутия) на 2019 год и на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Постановление Главы МО «Мирнинский район» от 23.12.16 г. № 1513 «Об утверждении Положения о звене территориальной подсистемы единой государственной системы предупреждения и ликвидации чрезвычайных ситуаций МО «Мирнинский район» Республики Саха (Якутия)»                                                                                                   Постановление от 01.03.2017 № 254 Об утверждении об оплате труда руководителей и специалистов муниципальных учреждений, финансируемых из бюджета МО "МР"
</t>
  </si>
  <si>
    <t>Федеральный закон от 06.10.2003 № 131-ФЗ "Об общих принципах организации местного самоуправления в Российской Федерации" 
Федеральный закон от 21.12.1994 года № 69-ФЗ  "О пожарной безопасности"  
Федеральный закон от 21.12.1994 № 68-ФЗ "О защите населения и территорий от чрезвычайных ситуаций природного и техногенного характера"</t>
  </si>
  <si>
    <t>Федеральный закон от 06.10.2003 № 131-ФЗ "Об общих принципах организации местного самоуправления в Российской Федерации"
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
Федеральный закон от 28.03.1998 года №53-ФЗ «О воинской обязанности и военной службе»</t>
  </si>
  <si>
    <t>Указ Президента Российской Федерации от 01.06.2012 № 761 "О Национальной стратегии действий в интересах детей на 2012 - 2017 годы"
Указ Президента Российской Федерации от 07.05.2012 № 597 "О мероприятиях по реализации государственной социальной политики"
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</si>
  <si>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 xml:space="preserve"> Постановление Главы района  от 14.11.2018 № 1626 " Об утверждении муниципальной программы МО "МР" РС(Я) «Доступность  дошкольного образования на 2019-2023 годы»                                                                                             Решение сессии Мирнинского районного Совета депутатов от 20.11.18г. IV-№3-22 "О бюджете муниципального образования "Мирнинский район" Республики Саха (Якутия) на 2019 год и на плановый период 2020 и 2021 годов"</t>
  </si>
  <si>
    <t>Федеральный закон от 06.10.2003 № 131-ФЗ "Об общих принципах организации местного самоуправления в Российской Федерации"
Федеральный закон от 29.12.2012 № 273-ФЗ "Об образовании в Российской Федерации"</t>
  </si>
  <si>
    <t>06.10.2003, не установлен
29.12.2012, не установлен</t>
  </si>
  <si>
    <t xml:space="preserve">Постановление от 01.11.2018 № 1559 Об утверждении муниципальной программы "Развитие системы общего образования на 2019-2023 годы"
Постановление от 22.11.2018 № 1664 О предоставлении бюджетных инвестиций, субсидий на осуществление капитальных вложений в рамках Инвестиционной программы муниципального образования «Мирнинский район»Республики Саха (Якутия) на 2019 год и на плановый  период 2020 и 2021 годов главным распорядителям и получателям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</si>
  <si>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Постановление от 29.10.2018 № 1529 Об утверждении муниципальной программы "Доступное дополнительное образование на 2019-2023 годы"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</si>
  <si>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Постановление Главы Мирнинского района от 01.11.2018г. №1557 "Об утверждении МП "Охрана окружающей среды, утилизация и переработка отходов производства и потребления на территории МО "Мирнинский район" Республики Саха (Якутия)" на период 2019-2023 годы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</si>
  <si>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Федеральный закон от 06.10.2003 № 131-ФЗ "Об общих принципах организации местного самоуправления в Российской Федерации"
Федеральный закон от 29.12.2006 № 264-ФЗ "О развитии сельского хозяйства"</t>
  </si>
  <si>
    <t>06.10.2003, не установлен
29.12.2006, не установлен</t>
  </si>
  <si>
    <t>Закон субъекта Российской Федерации от 26.04.2016 № 1619-З N 791-V "О развитии сельского хозяйства в Республике Саха (Якутия)"</t>
  </si>
  <si>
    <t>01.01.2017, не установлен</t>
  </si>
  <si>
    <t>Постановление от 27.08.2018г.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</si>
  <si>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 xml:space="preserve">06.10.2003, не установлен
</t>
  </si>
  <si>
    <t>Закон Республики Саха (Якутия) от 29.12.2008 645-З N 179-IV "О развитии малого и среднего предпринимательства в Республике Саха (Якутия)"</t>
  </si>
  <si>
    <t>01.01.2009, не установлен</t>
  </si>
  <si>
    <t xml:space="preserve">Постановление от 16.04.2018г. №0517 "Об утверждении МП "Создание экономической среды развития производственного потенциала, предпринимательства, занятости и туризма в Мирнинском районе РС (Я) на 2018-2022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</si>
  <si>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Федеральный закон от 06.10.2003 № 131-ФЗ "Об общих принципах организации местного самоуправления в Российской Федерации"                                                                                                                                   Федеральный закон от 04.12.2007 N 329-ФЗ "О физической культуре и спорте в Российской Федерации"</t>
  </si>
  <si>
    <t>Закон Республики Саха (Якутия) от 18.06.2009  696-З N 327-IV "О физической культуре и спорте в Республике Саха (Якутия)"</t>
  </si>
  <si>
    <t xml:space="preserve">Постановление от 01.10.2018г. №1331 "Об утверждении МП "Развитие физической культуры и спорта в Мирнинском районе РС (Я)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</si>
  <si>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Постановление от 31.08.2018г. №1189 "Об утверждении МП "Поддержка общественных и гражданских инициатив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</si>
  <si>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Федеральный закон от 06.10.2003 № 131-ФЗ "Об общих принципах организации местного самоуправления в Российской Федерации"
Федеральный закон от 24.06.1999 № 120-ФЗ "Об основах системы профилактики безнадзорности и правонарушений несовершеннолетних"</t>
  </si>
  <si>
    <t>06.10.2003, не установлен
24.06.1999, не установлен</t>
  </si>
  <si>
    <t>Закон субъекта Российской Федерации от 03.12.1998 № З N 49-II "О государственной молодежной политике в Республике Саха (Якутия)"</t>
  </si>
  <si>
    <t>03.12.1998, не установлен</t>
  </si>
  <si>
    <t xml:space="preserve">Постановление от 03.10.2018 № 1346 "Об утверждении муниципальной программы МО "Мирнинский район" РС (Я) "Молодежь Мирнинского района" на 2019-2023 годы";                                                                     Соглашение  о взаимном сотрудничестве АК "АЛРОСА" (ЗАО) с МО "Мирнинский район" РС (Я) на 2011-2020 годы" от 23.02.2011г.                                                                Постановление от 31.08.2018 № 1190 "Об утверждении муниципальной программы "Мирнинский район, доброжелательный к детям на 2019-2023 годы"                                                                                                                         Постановление от 07.09.2018 № 1230 "Об утверждении муниципальной программы "Профилактика безнадзорности и правонарушений среди несовершеннолетних на 2019-2023 годы"                                              Постановление от 30.08.2018 № 1185 "Об утверждении муниципальной программы "Социальные меры реабилитации детей-сирот и детей, оставшихся без попечения родителей, в Мирнинском районе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</si>
  <si>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Постановление Правительства РФ от 30.12.2017 г. N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</si>
  <si>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Указ Главы Республики Саха (Якутия) от 13.12.2019г. №897 "О государственной программе Республики Саха (Якутия) "Обеспечение качественным жильем и повышение качества жилищно-коммунальных услуг на 2020-2024 годы"
</t>
  </si>
  <si>
    <t xml:space="preserve">Методика расчета объема средств межбюджетных трансфертов, предоставляемых бюджету МО«Мирнинский район» Республики Саха (Якутия) из бюджетов МО поселений Мирнинского района для выполнения отдельных полномочий поселений Мирнинского района, утвержденна решением сессии Мирнинского районного Совета депутатов 27 сентября 2017г. III-№26-12, Методика расчета объема средств иных межбюджетных трансфертов, предоставляемых бюджету МО «Мирнинский район» РС(Я) из бюджетов МО поселений Мирнинского района, для выполнения отдельных полномочий поселений Мирнинского района по осуществлению соответствующих функций, утвержденна решением сессии МРСД 27 сентября 2017г. III-№26-12;  Решение сессии Мирнинского районного Совета депутатов от 19.12.2018г. IV-№4-4-1 "О передаче отдельных бюджетных полномочий финансового органа Администрации МО «Город Мирный»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IV-№4-4-2 "О передаче отдельных бюджетных полномочий финансового органа Администрации МО «Город Удачный»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IV-№4-4-3 "О передаче отдельных бюджетных полномочий финансового органа Администрации МО «Поселок Айхал»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IV-№4-4-4 "О передаче отдельных бюджетных полномочий финансового органа Администрации МО «Поселок Чернышевский»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IV-№4-4-5 "О передаче отдельных бюджетных полномочий финансового органа Администрации МО «Поселок Светлый»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IV-№4-4-6 "О передаче отдельных бюджетных полномочий финансового органа Администрации МО «Поселок Алмазный»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IV-№4-4-7 "О передаче отдельных бюджетных полномочий финансового органа Администрации МО «Чуонинский наслег»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IV-№4-4-8 "О передаче отдельных бюджетных полномочий финансового органа Администрации МО «Ботуобуйинский наслег»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IV-№4-4-9 "О передаче отдельных бюджетных полномочий финансового органа Администрации МО «Садынский национальный эвенкийский наслег» Мирнинского района Республики Саха (Якутия) финансовому органу Администрации МО«Мирнинский район» Республики Саха (Якутия)"
</t>
  </si>
  <si>
    <t xml:space="preserve">Методика расчета объема средств межбюджетных трансфертов, предоставляемых бюджету МО «Мирнинский район» Республики Саха (Якутия) из бюджетов МО поселений Мирнинского района для выполнения отдельных полномочий поселений Мирнинского района, утвержденна решением сессии Мирнинского районного Совета депутатов 27 сентября 2017г. III-№26-12, Методика +расчета объема средств иных межбюджетных трансфертов, предоставляемых бюджету МО «Мирнинский район» РС(Я) из бюджетов МО поселений Мирнинского района, для выполнения отдельных полномочий поселений Мирнинского района по осуществлению соответствующих функций, утвержденна решением сессии МРСД 27 сентября 2017г. III-№26-12;  Положение «О денежном вознаграждении лиц, замещающих муниципальные должности, денежном содержании муниципальных служащих органов местного самоуправления МО «Мирнинский район» Республики Саха (Якутия)», утвержденное решением сессии МРСД от 23.04.2014г. III-№5-13,Положение «О денежном содержании работников, замещающих должности, не отнесенные к должностям муниципальной службы органов местного самоуправления МО «Мирнинский район» Республики Саха (Якутия)», утвержденно решением сессии МРСД от 23.04.2014г. III-№5-13 ; Решение сессии Мирнинского районного Совета депутатов от 19.12.2018г. IV-№4-4-1 "О передаче отдельных бюджетных полномочий финансового органа Администрации муниципального образования «Город Мирный»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IV-№4-4-2 "О передаче отдельных бюджетных полномочий финансового органа Администрации МО «Город Удачный»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IV-№4-4-3 "О передаче отдельных бюджетных полномочий финансового органа Администрации МО «Поселок Айхал»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IV-№4-4-4 "О передаче отдельных бюджетных полномочий финансового органа Администрации МО «Поселок Чернышевский»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IV-№4-4-5 "О передаче отдельных бюджетных полномочий финансового органа Администрации МО «Поселок Светлый»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IV-№4-4-6 "О передаче отдельных бюджетных полномочий финансового органа Администрации МО «Поселок Алмазный»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IV-№4-4-7 "О передаче отдельных бюджетных полномочий финансового органа Администрации МО «Чуонинский наслег» Мирнинского района Республики Саха (Якутия) финансовому органу Администрации МО «Мирнинский район» Республики Саха (Якутия)", Решение сессии Мирнинского районного Совета депутатов от 19.12.2018г. IV-№4-4-8 "О передаче отдельных бюджетных полномочий финансового органа Администрации МО «Ботуобуйинский наслег» Мирнинского района Республики Саха (Якутия) финансовому органу Администрации МО«Мирнинский район» Республики Саха (Якутия)", Решение сессии Мирнинского районного Совета депутатов от 19.12.2018г. IV-№4-4-9 "О передаче отдельных бюджетных полномочий финансового органа Администрации МО «Садынский национальный эвенкийский наслег» Мирнинского района Республики Саха (Якутия) финансовому органу Администрации МО «Мирнинский район» Республики Саха (Якутия)"
</t>
  </si>
  <si>
    <t>Закон Республики Саха (Якутия) от 30.11.2004 года 171-З N 349-III "О местном самоуправлении в Республике Саха (Якутия)"</t>
  </si>
  <si>
    <t xml:space="preserve">Решение сессии Мирнинского районного Совета депутатов от 25.10.07г. №37-19 "Устав муниципального образования «Мирнинский район»  Республики Саха (Якутия)",  Решение сессии Мирнинского районного Совета депутатов от 02.03.2010г. II-№11-15 "Положение об Администрации МО «Мирнинский район» Республики Саха (Якутия) в новой редакции",   Распоряжение Главы района от 27.06.2016г. №0527 "Об утверждении Положения о компенсации затрат лицам, замещающим муниципальные должности, муниципальным служащим и работникам, змещающим должности, не отнесенные к должностям муниципальной службы Администрации МО "Мирнинский район", по приобретению путевок санаторно-курортных и оздоровительных организаций";  Распоряжение Главы района от 30.12.2013г. №1048 "О размерах возмещения расходов, связанных сослужебными командировками лицам, замещающим муниципальные должности, муниципальным служащим, работникам, замещающим должности, не отнесенные к должностям муниципальной службы Администрации МО "Мирнинский район" РС (Я)";    </t>
  </si>
  <si>
    <t xml:space="preserve">   Решение сессии Мирнинского районного Совета депутатов от 16.11.2006 г. №28 -41-2 "Об утверждении Положения о денежном вознаграждении лиц, замещающих выборные муниципальные должности, денежном содержании муниципальных служащих и о дополнительных доплатах за особые условия муниципальной службы в Администрации МО «Мирнинский район» Республики Саха (Якутия)",       Решение сессии Мирнинского районного Совета депутатов от 25.10.07г. №37-19 "Устав муниципального образования «Мирнинский район»  Республики Саха (Якутия)",  Решение сессии Мирнинского районного Совета депутатов от 02.03.2010г. II-№11-15 "Положение об Администрации МО «Мирнинский район» Республики Саха (Якутия) в новой редакции", Решение сессии III- №5-13 от 23.04.2014 года  «Положение о денежном вознаграждении лиц, замещающих муниципальные должности, денежном содержании муниципальных органов местного самоуправления МО «Мирнинский район» РС (Я)";  решение сессии районного Совета депутатов от 23.04.2014г. III-№5-13 "Об утверждении Положения о денежном вознаграждении лиц, замещающих муниципальные должности, денежном содержании муниципальных служащих органов местного самоуправления МО «Мирнинский район» Республики Саха (Якутия)"
</t>
  </si>
  <si>
    <t>Федеральный закон от 06.10.2003 № 131-ФЗ "Об общих принципах организации местного самоуправления в Российской Федерации"
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</si>
  <si>
    <t>06.10.2003, не установлен
08.05.2010, не установлен</t>
  </si>
  <si>
    <t xml:space="preserve">Иной НПА субъекта Российской Федерации от 10.01.2011 № 462"О казенных учреждениях Республики Саха (Якутия)"                                                                     </t>
  </si>
  <si>
    <t>10.01.2011, не установлен</t>
  </si>
  <si>
    <t xml:space="preserve">Постановление от 01.03.2017 № 254 Об утверждении об оплате труда руководителей и специалистов муниципальных учреждений, финансируемых из бюджета МО "МР";
Постановление от 01.12.2015г. №1723 "Об утверждении общих требований к определению нормативных затрат на оказание муниципальных услуг, применяемых при расчете объема финансового обеспечения выполнения муниципального задания на оказание муниципальных услуг (выполнение работ) в отношении автономных и бюджетных учреждений МО "Мирнинский район" РС (Я);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 2020 и 2021 годов"; Постановление от 12.01.2012 №0482 Об утверждении Положения об оплате труда работников МКУ "Управление сельского хозяйства" МО "Мирнинский район" Рс (Я); Постановление от 20.05.2019 №0802 Об утверждении Положения об условиях оплаты труда работников МКУ "Управление сельского хозяйства" МО "Мирнинский район" РС (Я)     </t>
  </si>
  <si>
    <t>Федеральный закон от 06.10.2003 № 131-ФЗ "Об общих принципах организации местного самоуправления в Российской Федерации"
Федеральный закон от 12.06.2002 № 67-ФЗ "Об основных гарантиях избирательных прав и права на участие в референдуме граждан Российской Федерации"</t>
  </si>
  <si>
    <t>06.10.2003, не установлен
12.06.2002, не установлен</t>
  </si>
  <si>
    <t>Закон субъекта Российской Федерации от 11.07.2007 № 476-З N 967-III О выборах депутатов представительного органа муниципального района (городского округа)
Закон субъекта Российской Федерации от 11.07.2007 № 477-З N 969-III О муниципальных выборах в Республике Саха (Якутия)</t>
  </si>
  <si>
    <t xml:space="preserve">Решение сессии Мирнинского районного Совета депутатов от 16.11.2006 г.  № 28 - 38 "О возложении полномочий избирательной комиссии муниципального образования «Мирнинский район» на Мирнинскую территориальную избирательную комиссию", Решение сессии Мирнинского районного Совета депутатов от 25.10.07г. №37-19 "Устав муниципального образования «Мирнинский район»  Республики Саха (Якутия)",     Решение сессии Мирнинского районного Совета депутатов от 23.04.2014 III - №5-15   "Положение об избирательной комиссии муниципального образования «Мирнинский район» Республики Саха (Якутия)", </t>
  </si>
  <si>
    <t xml:space="preserve"> Постановление Главы района  от 16.10.2018 № 1446 " Об утверждении муниципальной программы МО "МР" РС(Я) «Создание условий для развития средств массовой информации и формирования положительного имиджа МО "Мирнинский район"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</si>
  <si>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Решение сессии III-№19-8 от 28.09.2016г. "О внесении изменений и дополнений в Положение "О пенсии за выслугу лет лицам, замещавшим муниципальные должности и должности муниципальной службы МО "Мирнинский район" РС (Я)" ; Распоряжение от 26.04.2012г. №312 "Об утверждении Положения о негосударственном пенсионном обеспечении лиц, замещающих муниципальные должности, муниципальных служащих и работников, замещающих должности, не отнесенные к должностям муниципальной службы"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</si>
  <si>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Федеральный закон от 06.10.2003 № 131-ФЗ "Об общих принципах организации местного самоуправления в Российской Федерации"                                                                      </t>
  </si>
  <si>
    <t xml:space="preserve">Указ Главы РС (Я) от 16.12.2019г. №907 "О государственной программе Республики Саха (Якутия) "Социальная поддержка граждан в Республике Саха (Якутия) на 2020-2024 годы" 
Постановление Правительства РС (Я) от 18.03.2020г. №54 "О распределении субсидий в 2020 году из государственного бюджета Республики Саха (Якутия) местным бюджетам на реализацию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t>
  </si>
  <si>
    <t xml:space="preserve">Постановление Главы района от 31.08.2018г. №1188 "Об утверждении МП "Социальная поддержка населения"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</si>
  <si>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Федеральный закон от 06.10.2003 № 131-ФЗ "Об общих принципах организации местного самоуправления в Российской Федерации"                                                                          Федеральный закон от 21.11.2011г. №323-ФЗ "Об основах охраны здоровья граждан в Российской Федерации"                                                         </t>
  </si>
  <si>
    <t xml:space="preserve">Постановление Главы района от 07.09.2018г. №1233 "Об утверждении МП "Создание условий для оказания медицинской помощи населению и охраны здоровья граждан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</si>
  <si>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Постановление Главы района от 10.10.2018г. №1399 "Об утверждении МП "Обеспечение жильем молодых семей" на 2019-2023 годы"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</si>
  <si>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Решение сессии Мирнинского районного Совета депутатов от 20.11.2018 № IV-№3-22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</si>
  <si>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 xml:space="preserve">Закон РС (Я) от 12.12.2019 года 2199-З N 309-VI "О государственном бюджете Республики Саха (Якутия) на 2020 год и плановый период 2021 и 2022 годов"
</t>
  </si>
  <si>
    <t xml:space="preserve">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</si>
  <si>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Закон РС (Я) от 26.05.2010 года 837-З N 567-IV "О наделении органов местного самоуправления муниципальных районов и городских округов РС (Я) отдельными государственными полномочиями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 предусмотренных Кодексм РС (Я) об административных 
правонарушениях"                                                    Закон РС (Я) от 15.06.2005 года 246-З N 499-III "О наделении органов местного самоуправления муниципальных районов и городских округов РС (Я) отдельными государственными полномочиями по государственному регулированию цен (тарифов)"                                            Закон РС (Я) от 15.12.2010 года 881-З N 639-IV "О наделении органов местного самоуправления муниципальных районов и городских округов РС (Я) отдельными государственными полномочиями по поддержке сельскохозяйственного производства"
Закон РС (Я) от 31.01.2008 года 552-З N 1119-III "Об организации и осуществлении деятельности по опеке и попечительству в РС (Я) и о наделении органов местного самоуправления муниципальных районов и городских округов РС (Я) отдельными государственными полномочиями по осуществлению деятельности по опеке и попечительству"                                                                                              Закон Республики Саха (Якутия) 558-З №1091-III от 26.12.2007г. "О наделении органов местного самоуправления муниципальных районов Республики Саха (Якутия) отдельными государственными полномочиями по исполнению функций комиссии по делам несовершеннолетних и защите их прав"
Закон РС (Я) от 12.12.2019 года 2199-З N 309-VI "О государственном бюджете Республики Саха (Якутия) на 2020 год и плановый период 2021 и 2022 годов"
</t>
  </si>
  <si>
    <t xml:space="preserve">Постановление от 27.08.2018г.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</si>
  <si>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Постановление от 27.08.2018г.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</si>
  <si>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Закон Республики Саха (Якутия) от 15.12.2012 г. 1154-З N 1201-IV "Об обеспечении жилыми помещениями детей-сирот и детей, оставшихся без попечения родителей"
Закон РС (Я) от 12.12.2019 года 2199-З N 309-VI "О государственном бюджете Республики Саха (Якутия) на 2020 год и плановый период 2021 и 2022 годов"
</t>
  </si>
  <si>
    <t xml:space="preserve">Закон РС (Я) от 31.01.2008 года 552-З N 1119-III "Об организации и осуществлении деятельности по опеке и попечительству в РС (Я) и о наделении органов местного самоуправления муниципальных районов и городских округов РС (Я) отдельными государственными полномочиями по осуществлению деятельности по опеке и попечительству"                                                                                             
Закон РС (Я) от 12.12.2019 года 2199-З N 309-VI "О государственном бюджете Республики Саха (Якутия) на 2020 год и плановый период 2021 и 2022 годов"                  </t>
  </si>
  <si>
    <t xml:space="preserve">Закон РС (Я) от 08.12.2005 года 294-З N 595-III "О наделении органов местного самоуправления отдельными государственными полномочиями в области охраны труда" 
</t>
  </si>
  <si>
    <t>01.01.2006, не утановлен</t>
  </si>
  <si>
    <t xml:space="preserve">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период 2020 и 2021 годов" </t>
  </si>
  <si>
    <t xml:space="preserve">Закон Республики Саха (Якутия) от 10.07.2002 года 41-З N 417-II "О порядке наделения органов местного самоуправления в Республике Саха (Якутия) отдельными государственными полномочиями"                                        Закон Республики Саха (Якутия) от 26.12.2007 года 523-З N 1091-III "О наделении органов местного самоуправления муниципальных районов Республики Саха (Якутия) отдельными государственными полномочиями по выравниванию бюджетной обеспеченности поселений"                                                     Закон РС (Я) от 12.12.2019 года 2199-З N 309-VI "О государственном бюджете Республики Саха (Якутия) на 2020 год и плановый период 2021 и 2022 годов"
</t>
  </si>
  <si>
    <t>Решение сессии Мирнинского районного Совета депутатов от 20.11.2019г. IV-№11-16 "Об исполнении МО «Мирнинский район» Республики Саха (Якутия) переданных отдельных государственных полномочий по выравниванию бюджетной обеспеченности поселений"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</si>
  <si>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 xml:space="preserve">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период 2020 и 2021 годов"                                                                                                                                            </t>
  </si>
  <si>
    <t>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</si>
  <si>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 xml:space="preserve">Закон РС (Я) от 02.04.2014 года 1288-З N 131-V "О наделении органов местного самоуправления муниципальных образований РС (Я) отдельными государственными полномочиями РС (Я) по организации мероприятий при осуществлении деятельности по обращению с животными без владельцев"
Закон РС (Я) от 18.12.2015 года 1559-З N 675-V "О внесении изменений в Закон РС (Я) "О наделении органов местного самоуправления муниципальных образований Республики Саха (Якутия) отдельными государственными полномочиями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Закон РС (Я) от 12.12.2019 года 2199-З N 309-VI "О государственном бюджете Республики Саха (Якутия) на 2020 год и плановый период 2021 и 2022 годов"
</t>
  </si>
  <si>
    <t xml:space="preserve">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</si>
  <si>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Постановление Главы района от 29.10.2019г. №1539 "Об утверждении методики распределения иных межбюджетных трансфертов из бюджета МО "Мирнинский район" РС (Я) поселениям Мирнинского района РС (Я)"                                                                                                   
       </t>
  </si>
  <si>
    <t>на  1 НОЯБРЯ 2020 г.</t>
  </si>
  <si>
    <t>Закон Республики Саха (Якутия) от 19.12.2018г. 2078-3№47-IV "О государственном бюджете Ресрублики Саха (Якутия) на 2019 год и плановые периоды 2021-2022гг.", Закон Республики Саха (Якутия)от 15.12.2014 № 1401-З N 359-V "Об образовании в Республике Саха (Якутия)"</t>
  </si>
  <si>
    <t>2014-12-15, не установлен 2007-06-19, не установлен</t>
  </si>
  <si>
    <t>Постановление МО "МР" от 01.11.2018г. №1559 "Об утверждении муниципальной программы МО "МР" РС(Я) "Развитие системы общего образования на 2019-2023гг" (с изм. и доп.)</t>
  </si>
  <si>
    <t>01.01.2019, не установлен</t>
  </si>
  <si>
    <t>Постановление Главы района  от 29.10.2018 № 1529 "Об утверждении муниципальной программы МО "МР" РС(Я) "Об утверждении муниципальной программы Доступное дополнительное образование»  на 2019-2023 годы" (с изм. и доп.)</t>
  </si>
  <si>
    <t>Закон Республики Саха (Якутия) от 19.12.2018г. 2078-3№47-IV "О государственном бюджете Ресрублики Саха (Якутия) на 2019 год и плановые периоды 2021-2022гг."
 Закон Республики Саха (Якутия)от 15.12.2014 № 1401-З N 359-V "Об образовании в Республике Саха (Якутия)"</t>
  </si>
  <si>
    <t>Закон Республики Саха (Якутия) от 19.12.2018г. 2078-3№47-IV "О государственном бюджете Ресрублики Саха (Якутия) на 2019 год и плановые периоды 2021-2022гг."
Закон Республики Саха (Якутия)от 15.12.2014 № 1401-З N 359-V "Об образовании в Республике Саха (Якутия)"</t>
  </si>
  <si>
    <t>Федеральный закон от 06.10.2003 № 131-ФЗ "Об общих принципах организации местного самоуправления в Российской Федерации"
Федеральный закон от 29.12.2012 № 273-ФЗ "Об образовании в Российской Федерации"</t>
  </si>
  <si>
    <t>ст.15,16</t>
  </si>
  <si>
    <t>Федеральной целевой программы «Развитие дополнительного образования детей в Российской Федерации до 2020 года»</t>
  </si>
  <si>
    <t>Постановление от 01.11.2018г. №1559 "Об утверждении муниципальной программы МО "МР" РС(Я) "Развитие системы общего образования на 2019-2023гг" (с изм. и доп.)</t>
  </si>
  <si>
    <t>Закон Республики Саха (Якутия)от 15.12.2014 № 1401-З N 359-V "Об образовании в Республике Саха (Якутия)"</t>
  </si>
  <si>
    <t>п.19 ст.15</t>
  </si>
  <si>
    <t>Постановление от 05.10.2018 г. №1363 "Об утверждении муниципальной программы МО «Мирнинский район» Республики Саха (Якутия)  "Развитие библиотечного дела" на 2019-2023 годы"
Распоряжение №0645 от 24.08.2016 "О внесении изменений в структуру МКУ "Межпоселенческая информационно-библиотечная система" МО "Мирнинский район" РС (Я)"</t>
  </si>
  <si>
    <t>Постановление Правительства Республики Саха (Якутия) от 25.05.2006г. №218 "О нормативных расходах на содержание учреждений образования, здравоохранения, культуры, социального обслуживания, физической культуры и спорта, получающих финансирование из государственного бюджета Республики Саха (Якутия)"</t>
  </si>
  <si>
    <t>Федеральный закон от 06.10.2003 № 131-ФЗ "Об общих принципах организации местного самоуправления в Российской Федерации"
Федеральный закон №73-ФЗ от 25.06.2002 «Об объектах культурного наследия (памятниках истории и культуры) народов Российской Федерации»</t>
  </si>
  <si>
    <t>Закон Республики Саха (Якутия) от 24.06.2013 №1222-3 №1335-IV "О культуре"</t>
  </si>
  <si>
    <t>Федеральный закон от 06.10.2003 № 131-ФЗ "Об общих принципах организации местного самоуправления в Российской Федерации"
Федеральный закон №125-ФЗ от 22.10.2004 "Об архивном деле в Российской Федерации"</t>
  </si>
  <si>
    <t>Постановление от 16.11.2016г. №1341 «О реорганизации муниципального казенного учреждения «Межпоселенческое управление культуры» МО «Мирнинский район» Республики Саха (Якутия) в форме присоединения к нему муниципального казенного учреждения «Муниципальный архив Мирнинского района» Республики Саха (Якутия)»</t>
  </si>
  <si>
    <t>Закон РС (Я) от 12.12.2019 года 2199-З N 309-VI "О государственном бюджете Республики Саха (Якутия) на 2020 год и плановый период 2021 и 2022 годов"</t>
  </si>
  <si>
    <t>Постановление от 05.10.2018 №1362 "Об утверждении муниципальной программы МО «Мирнинский район» Республики Саха (Якутия) "Развитие культуры и архивного дела" на 2019-2023 годы"</t>
  </si>
  <si>
    <t>Постановление Главы района от 10.10.2018г. №1399 "Об утверждении МП "Обеспечение жильем молодых семей" на 2019-2023 годы"                                            Постановление от 29.10.2018г. №1528 "Об утверждении муниципальной программы "Обеспечение общественной безопасности, участие в профилактике терроризма и экстремизма на территории Мирнинского района" на 2019-2023 годы                                                                                           Соглашение о совместной реализации в 2019 году  муниципальной программы "Обеспечение жильем молодых семей", реализуемой за счет федерального, республиканского, местныных бюджетов от 27.02.2019№153/19 (п. Айхал), Соглашение о совместной реализации в 2019 году  муниципальной программы "Обеспечение жильем молодых семей", реализуемой за счет федерального, республиканского, местныных бюджетов от 01.04..2019№211/19 (Чуонинский наслег), Соглашение о совместной реализации в 2019 году  муниципальной программы "Обеспечение жильем молодых семей", реализуемой за счет федерального, республиканского, местныных бюджетов от 20.03.2019№179/19 (п. Алмазный), Соглашение о совместной реализации в 2019 году  муниципальной программы "Обеспечение жильем молодых семей", реализуемой за счет федерального, республиканского, местныных бюджетов от 01.04.2019№213/19 (Ботуобуйинский наслег), Соглашение о совместной реализации в 2019 году  муниципальной программы "Обеспечение жильем молодых семей", реализуемой за счет федерального, республиканского, местныных бюджетов от 01.04.2019№214/19 (п. Чернышевский), Соглашение о передаче финансовых средств  в виде иных межбюджетных трансфертов из бюджета муниципального образования "Город Мирный" в бюджет муниципального образования "Мирнинский район"  для софинансирования направления "Обеспечение жильем момлодых семей в рамках муниципальной целевой программы МО "Город Мирный" "Обеспечение гарждан доступным и комфортным жильем" на 2018-2022 годы" от 29.03.2019 № 230/19, Соглашение о совместной реализации в 2019 году  муниципальной программы "Обеспечение жильем молодых семей", реализуемой за счет федерального, республиканского, местныных бюджетов от 01.04.2019№215/19 (п. Светлый), Соглашение о совместной реализации в 2019 году  муниципальной программы "Обеспечение жильем молодых семей", реализуемой за счет федерального, республиканского, местныных бюджетов от 01.04.2019№212/19 (Садынский национальный эвенкийский наслег),  Соглашение о совместной реализации в 2020 году  муниципальной программы "Обеспечение жильем молодых семей", реализуемой за счет федерального, республиканского, местныных бюджетов от 13.05.2020№220/20 (п. Алмазный), Соглашение о передаче финансовых средств  в виде иных межбюджетных трансфертов из бюджета муниципального образования "Город Мирный" в бюджет муниципального образования "Мирнинский район"  для софинансирования направления "Обеспечение жильем момлодых семей в рамках муниципальной целевой программы МО "Город Мирный" "Обеспечение гарждан доступным и комфортным жильем" на 2018-2022 годы" от 19.03.20209 № 178/20</t>
  </si>
  <si>
    <t>Постановление от 10.10.2018 № 1401 Об утверждении МП "Управление муниципальной собственностью на 2019-2023 годы"
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 2020 и 2021 годов"
Решение сессии Мирнинского РСД V - №11-8 от 20.11.2019 г."О бюджете муниципального образования  «Мирнинский район» Республики Саха (Якутия) на 2020 год и на плановый период 2021 и 2022 годов" I</t>
  </si>
  <si>
    <t xml:space="preserve">Указ Главы РС (Я) от 13.12.2019г.  №890 "О государственной программе Республики Саха (Якутия) "Управление собственностью на 2020 - 2024 годы"
</t>
  </si>
  <si>
    <t xml:space="preserve">Постановление правительства РФ от 10.10.2013г. №903 "О федеральной целевой программе "Развитие единой государственной системы регистрации прав и кадастрового учета недвижимости (2014 - 2020 годы)"
</t>
  </si>
  <si>
    <t xml:space="preserve">Постановление от 10.10.2018 № 1401 Об утверждении МП "Управления муниципальной собственностью на 2019-2023 годы"
Решение сессии Мирнинского РСД "О бюджете муниципального образования «Мирнинский район» Республики Саха (Якутия) на 2020 год и на плановый период 2021 и 2022 годов" IV - №11-8 от 20.11.2019 г. 
</t>
  </si>
  <si>
    <t xml:space="preserve">Постановление от 05.10.2018 г. №1363 "Об утверждении муниципальной программы МО «Мирнинский район» Республики Саха (Якутия)  "Развитие библиотечного дела" на 2019-2023 годы"
</t>
  </si>
  <si>
    <t>п.1 ч.1 ст.15.1</t>
  </si>
  <si>
    <t>Постановление Главы района от 16.10.2018 г. №1447 "Об утверждении муниципальной программы МО "Мирнинский район" Республики Саха (Якутия) "Развитие музейного дела" на 2019-2023 годы"</t>
  </si>
  <si>
    <t>Постановление Главы района от 01.11.2018г. №1559 "Об утверждении муниципальной программы МО "МР" РС(Я) "Развитие системы общего образования на 2019-2023гг" (с изм. и доп.)</t>
  </si>
  <si>
    <t>Закон Республики Саха (Якутия) от 16.12.2009г. №764-З N "Онаделении органов местного самоуправления муниципальных районов и городских округов РС(Я) отдельными государственными полномочиями РФ по выплате единовременных пособий при всех формах устройства детей, лишенных родительского попечения, переданными органами гос. власти РС(Я)</t>
  </si>
  <si>
    <t>Постановление Правительства РФ от 28.12.2018 г. N1707  Постановление Правительства РФ от 28.12.2018 N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 (вместе с "Правилами предоставления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"Методикой распределения субвенций, предоставляемых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t>
  </si>
  <si>
    <t>Федеральный закон от 29.12.2012 № 273-ФЗ "Об образовании в Российской Федерации"
Федеральный закон от 06.10.2003 № 131-ФЗ "Об общих принципах организации местного самоуправления в Российской Федерации"</t>
  </si>
  <si>
    <t>Постановление Главы района от 30.08.2018г. №1185 "Об утверждении муниципальной программы МО «Мирнинский район» Республики Саха (Якутия) "Социальные меры реабилитации детей-сирот и детей, оставшихся без попечения родителей, в Мирнинском районе на 2019-2023 годы"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t>
  </si>
  <si>
    <t>Постановление от 14.11.2018 № 1626 " Об утверждении муниципальной программы МО "МР" РС(Я) «Доступность  дошкольного образования на 2019-2023 годы» (с изм. и доп.)</t>
  </si>
  <si>
    <t xml:space="preserve">Постановление Правительства Республики Саха (Якутия) от 29.10.2009г. №448 "Об утверждении положения о выплате компенсации за содержание ребенка в образовательных организациях, реализующих основную общеобразовательную программу дошкольного образования"
 Приказ Министерства образования и науки РС (Я)  30.01.2019 №01-10/105  " Об утверждении среднего размера родительской платы за присмотр и уход за детьми в государственных и иуниципальных образовательных организациях, реализующих образовательную программу дошкольного образования на 2019 год
 Постановление  Правительства Республики Саха (Якутия)   от 29.01.2019 №9 "О внесении  изменений  в Постановление Правительства  Республики Саха (Якутия)  от 29.10.2009 №448 "Об утверждении положения о выплате компенсации за содержание ребенка в образовательных организациях, реализующих основную общеобразовательную программу дошкольного образования"
Постановление Правительства Республики Саха (Якутия) от 24.03.2007г. №102 "Об утверждении порядка расходования субвенции на финансирование образовательных учреждений для детей-сирот и детей, оставшихся без попечения родителей, и субвенции на выплату денежных средств на детей, находящихся под опекой и попечительством, на санаторно-курортное лечение, летний труд и отдых"
</t>
  </si>
  <si>
    <t xml:space="preserve">Решение от 20.11.2018 № IV-№3-22 Решение сессии Мирнинского районного Совета депутатов "О бюджете муниципального образования "Мирнинский район" РС(Я) на 2019 год и плановый перио 2020 и 2021 годов"
Решение от 20.11.2019 г. IV-№11-8  "О бюджете муниципального образования «Мирнинский район» Республики Саха (Якутия) на 2020 год и на плановый период 2021 и 2022 годов" </t>
  </si>
  <si>
    <t>Федеральный закон от 06.10.2003 № 131-ФЗ "Об общих принципах организации местного самоуправления в Российской Федерации"
Закон РФ от 19.02.1993 года № 4520-1 «О государственных гарантиях и компенсациях для лиц, работающих и проживающих в районах Крайнего Севера и приравненных к ним местностях»</t>
  </si>
  <si>
    <t xml:space="preserve">
ст.33,35</t>
  </si>
  <si>
    <t>Закон Республики Саха (Якутия) от 19.12.2018г. 2078-3№47-IV "О государственном бюджете Ресрублики Саха (Якутия) на 2019 год и плановые периоды 2021-2022гг."
Закон РС (Я) от 12.12.2019 года 2199-З N 309-VI "О государственном бюджете Республики Саха (Якутия) на 2020 год и плановый период 2021 и 2022 годов"</t>
  </si>
  <si>
    <t xml:space="preserve"> Постановление от 14.11.2018 № 1626 " Об утверждении муниципальной программы МО "МР" РС(Я) «Доступность  дошкольного образования на 2019-2023 годы» (с изм.и доп.)</t>
  </si>
  <si>
    <t>Закон Республики Саха (Якутия)от 15.12.2014 № 1401-З N 359-V "Об образовании в Республике Саха (Якутия)"
Закон Республики Саха (Якутия) от 19.12.2018г. 2078-3№47-IV "О государственном бюджете Ресрублики Саха (Якутия) на 2019 год и плановые периоды 2021-2022гг."
Закон РС (Я) от 12.12.2019 года 2199-З N 309-VI "О государственном бюджете Республики Саха (Якутия) на 2020 год и плановый период 2021 и 2022 годов"</t>
  </si>
  <si>
    <t xml:space="preserve">"Решение сессии Мирнинского районного Совета депутатов от 03.03.2005г. №14-9 "Об утверждении Положения о гарантиях и компенсациях для лиц, работающих в органах местного самоуправления (муниципальных органах) и муниципальных казенных, бюджетных. автономных учреждениях МО "Мирнинский район" РС (Я), расположенных в районах Крайнего Севера и приравненных к ним местностях, и членов их семей"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</si>
  <si>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Постановление от 01.11.2018г. №1559 "Об утверждении муниципальной программы МО "МР" РС(Я) "Развитие системы общего образования на 2019-2023гг" (с изм. и доп.)
Постановление от 29.10.2018 № 1529 Об утверждении муниципальной программы "Доступное дополнительное образование на 2019-2023 годы"</t>
  </si>
  <si>
    <t>Решение сессии Мирнинского районного Совета депутатов от 20.11.2019г. IV-№11-12 "Об исполнении МО "Мирнинский район" Республики Саха (Якутия) переданных отдельных государственных полномочий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 предусмотренных Кодексом Республики Саха (Якутия) об административных правонарушениях"
Решение сессии Мирнинского районного Совета депутатов от 20.11.2019г. IV- №11-14 "Об исполнении МО "Мирнинский район" Республики Саха (Якутия) переданных отдельных государственных полномочий
 по государственному регулированию цен (тарифов)" 
Решение сессии Мирнинского районного Совета депутатов от 20.11.2019г. IV-№11-11 "Об исполнении МО "Мирнинский район" Республики Саха (Якутия) переданных отдельных государственных полномочий по осуществлению деятельности по опеке и попечительству"
Решение сессии Мирнинского районного Совета депутатов от  20.11.2019г. IV-№11-10 "Об исполнении МО "Мирнинский район" Республики Саха (Якутия) переданных отдельных государственных полномочий
 по  осуществлению функций комиссии по делам несовершеннолетних и защите их прав"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Постановление от 27.08.2018г.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t>
  </si>
  <si>
    <t>Решение сессии Мирнинского районного Совета депутатов от 20.11.2019г. IV-№11-12 "Об исполнении МО "Мирнинский район" Республики Саха (Якутия) переданных отдельных государственных полномочий по созданию административных комиссий и определению перечня должностных лиц, уполномоченных составлять протоколы об административных правонарушениях, предусмотренных Кодексом Республики Саха (Якутия) об административных правонарушениях"
Решение сессии Мирнинского районного Совета депутатов от 20.11.2019г. IV- №11-14 "Об исполнении МО "Мирнинский район" Республики Саха (Якутия) переданных отдельных государственных полномочий
 по государственному регулированию цен (тарифов)" 
Решение сессии Мирнинского районного Совета депутатов от 20.11.2019г. IV-№11-11 "Об исполнении МО "Мирнинский район" Республики Саха (Якутия) переданных отдельных государственных полномочий по осуществлению деятельности по опеке и попечительству" 
Решение сессии Мирнинского районного Совета депутатов от  20.11.2019г.IV-№11-10 "Об исполнении МО "Мирнинский район" Республики Саха (Якутия) переданных отдельных государственных полномочий
 по  осуществлению функций комиссии по делам несовершеннолетних и защите их прав"   
Решение сессии Мирнинского районного Совета депутатов от 20.11.2018 № IV-№3-22  "О бюджете муниципального образования "Мирнинский район" РС(Я) на 2019 год и плановый период 2020 и 2021 годов"                                                                                                                                            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Постановление от 27.08.2018г. №1166 "Об утверждении МП "Создание условий для развития и поддержки сельскохозяйственного производства в поселениях, расширения рынка сельскохозяйственной продукции, сырья и продовольствия в мирнинском районе на 2019-2023 годы"</t>
  </si>
  <si>
    <t>ст.184.1</t>
  </si>
  <si>
    <t>Бюджетный кодекс РФ</t>
  </si>
  <si>
    <t xml:space="preserve">Решение сессии Мирнинского районного Совета депутатов от 20.11.2019г. IV-№11-8 "О бюджете муниципального образования "Мирнинский район" Республики Саха (Якутия) на 2020 год и на плановый период 2021 и 2022 годов"                                                                                                                                                                                          
       </t>
  </si>
  <si>
    <t xml:space="preserve">РЕЕСТР  РАСХОДНЫХ  ОБЯЗАТЕЛЬСТВ   МУНИЦИПАЛЬНОГО ОБРАЗОВАНИЯ "МИРНИНСКИЙ РАЙОН"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</si>
</sst>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Times New Roman"/>
    </font>
    <font>
      <b/>
      <sz val="10"/>
      <color rgb="FF000000"/>
      <name val="Times New Roman"/>
    </font>
    <font>
      <b/>
      <sz val="12"/>
      <color rgb="FF000000"/>
      <name val="Times New Roman"/>
    </font>
    <font>
      <sz val="8"/>
      <color rgb="FF000000"/>
      <name val="Times New Roman"/>
    </font>
    <font>
      <b/>
      <sz val="8"/>
      <color rgb="FF000000"/>
      <name val="Times New Roman"/>
    </font>
    <font>
      <sz val="8"/>
      <color rgb="FF000000"/>
      <name val="Times New Roman"/>
      <family val="1"/>
      <charset val="204"/>
    </font>
    <font>
      <b/>
      <sz val="8"/>
      <color rgb="FF000000"/>
      <name val="Times New Roman"/>
      <family val="1"/>
      <charset val="204"/>
    </font>
    <font>
      <sz val="8"/>
      <name val="Times New Roman"/>
      <family val="1"/>
      <charset val="204"/>
    </font>
    <font>
      <b/>
      <sz val="10"/>
      <color rgb="FF000000"/>
      <name val="Times New Roman"/>
      <family val="1"/>
      <charset val="204"/>
    </font>
    <font>
      <sz val="10"/>
      <color rgb="FF000000"/>
      <name val="Times New Roman"/>
      <family val="1"/>
      <charset val="204"/>
    </font>
    <font>
      <sz val="8"/>
      <name val="Times New Roman Cyr"/>
      <family val="1"/>
      <charset val="204"/>
    </font>
    <font>
      <b/>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top" wrapText="1"/>
    </xf>
  </cellStyleXfs>
  <cellXfs count="60">
    <xf numFmtId="0" fontId="0" fillId="0" borderId="0" xfId="0" applyFont="1" applyFill="1" applyAlignment="1">
      <alignment vertical="top" wrapText="1"/>
    </xf>
    <xf numFmtId="0" fontId="5" fillId="2" borderId="3" xfId="0" applyFont="1" applyFill="1" applyBorder="1" applyAlignment="1">
      <alignment vertical="top" wrapText="1"/>
    </xf>
    <xf numFmtId="0" fontId="5" fillId="2" borderId="3" xfId="0" applyFont="1" applyFill="1" applyBorder="1" applyAlignment="1">
      <alignment horizontal="center" vertical="top" wrapText="1"/>
    </xf>
    <xf numFmtId="0" fontId="0" fillId="2" borderId="3" xfId="0" applyFont="1" applyFill="1" applyBorder="1" applyAlignment="1">
      <alignment vertical="top" wrapText="1"/>
    </xf>
    <xf numFmtId="0" fontId="7" fillId="2" borderId="3" xfId="0" applyFont="1" applyFill="1" applyBorder="1" applyAlignment="1">
      <alignment vertical="top" wrapText="1"/>
    </xf>
    <xf numFmtId="0" fontId="5" fillId="2" borderId="5" xfId="0" applyFont="1" applyFill="1" applyBorder="1" applyAlignment="1">
      <alignment vertical="top" wrapText="1"/>
    </xf>
    <xf numFmtId="0" fontId="10" fillId="2" borderId="6" xfId="0" applyFont="1" applyFill="1" applyBorder="1" applyAlignment="1">
      <alignment vertical="center" wrapText="1"/>
    </xf>
    <xf numFmtId="0" fontId="10" fillId="2" borderId="6" xfId="0" applyFont="1" applyFill="1" applyBorder="1" applyAlignment="1">
      <alignment vertical="center"/>
    </xf>
    <xf numFmtId="0" fontId="10" fillId="2" borderId="6" xfId="0" applyFont="1" applyFill="1" applyBorder="1" applyAlignment="1">
      <alignment vertical="top" wrapText="1"/>
    </xf>
    <xf numFmtId="0" fontId="10" fillId="2" borderId="6" xfId="0" applyFont="1" applyFill="1" applyBorder="1" applyAlignment="1">
      <alignment vertical="top"/>
    </xf>
    <xf numFmtId="0" fontId="1" fillId="2" borderId="0" xfId="0" applyFont="1" applyFill="1" applyAlignment="1">
      <alignment horizontal="center" vertical="center" wrapText="1"/>
    </xf>
    <xf numFmtId="0" fontId="8" fillId="2" borderId="0" xfId="0" applyFont="1" applyFill="1" applyAlignment="1">
      <alignment horizontal="center" vertical="center" wrapText="1"/>
    </xf>
    <xf numFmtId="0" fontId="1" fillId="2" borderId="0" xfId="0" applyFont="1" applyFill="1" applyAlignment="1">
      <alignment vertical="center" wrapText="1"/>
    </xf>
    <xf numFmtId="0" fontId="0" fillId="2" borderId="0" xfId="0" applyFont="1" applyFill="1" applyAlignment="1">
      <alignment vertical="top" wrapText="1"/>
    </xf>
    <xf numFmtId="0" fontId="0" fillId="2" borderId="0" xfId="0" applyFont="1" applyFill="1" applyAlignment="1">
      <alignment horizontal="center" vertical="center" wrapText="1"/>
    </xf>
    <xf numFmtId="0" fontId="9" fillId="2" borderId="0" xfId="0" applyFont="1" applyFill="1" applyAlignment="1">
      <alignment horizontal="center" vertical="center" wrapText="1"/>
    </xf>
    <xf numFmtId="0" fontId="0" fillId="2" borderId="0" xfId="0" applyFont="1" applyFill="1" applyAlignment="1">
      <alignment vertical="center" wrapText="1"/>
    </xf>
    <xf numFmtId="0" fontId="0" fillId="2" borderId="0" xfId="0" applyFont="1" applyFill="1" applyAlignment="1">
      <alignment horizontal="left" wrapText="1"/>
    </xf>
    <xf numFmtId="0" fontId="0" fillId="2" borderId="0" xfId="0" applyFont="1" applyFill="1" applyAlignment="1">
      <alignment horizontal="left" wrapText="1"/>
    </xf>
    <xf numFmtId="0" fontId="0" fillId="2" borderId="1" xfId="0" applyFont="1" applyFill="1" applyBorder="1" applyAlignment="1">
      <alignment horizontal="lef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wrapText="1"/>
    </xf>
    <xf numFmtId="0" fontId="0" fillId="2" borderId="0" xfId="0" applyFont="1" applyFill="1" applyAlignment="1">
      <alignment vertical="center"/>
    </xf>
    <xf numFmtId="0" fontId="2" fillId="2" borderId="2" xfId="0" applyFont="1" applyFill="1" applyBorder="1" applyAlignment="1">
      <alignment horizontal="center" vertical="top" wrapText="1"/>
    </xf>
    <xf numFmtId="0" fontId="0" fillId="2" borderId="2" xfId="0" applyFont="1" applyFill="1" applyBorder="1" applyAlignment="1">
      <alignment horizontal="left" vertical="center" wrapText="1"/>
    </xf>
    <xf numFmtId="0" fontId="0" fillId="2" borderId="0" xfId="0" applyFont="1" applyFill="1" applyAlignment="1">
      <alignment horizontal="left" vertical="center" wrapText="1"/>
    </xf>
    <xf numFmtId="0" fontId="2" fillId="2" borderId="0" xfId="0" applyFont="1" applyFill="1" applyAlignment="1">
      <alignment horizontal="center" vertical="top"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3" xfId="0" applyFont="1" applyFill="1" applyBorder="1" applyAlignment="1">
      <alignment horizontal="center" vertical="top" wrapText="1"/>
    </xf>
    <xf numFmtId="0" fontId="3" fillId="2" borderId="3" xfId="0" applyFont="1" applyFill="1" applyBorder="1" applyAlignment="1">
      <alignment vertical="top" wrapText="1"/>
    </xf>
    <xf numFmtId="0" fontId="0" fillId="2" borderId="3" xfId="0" applyFont="1" applyFill="1" applyBorder="1" applyAlignment="1">
      <alignment horizontal="center" vertical="center" wrapText="1"/>
    </xf>
    <xf numFmtId="2" fontId="3" fillId="2" borderId="3" xfId="0" applyNumberFormat="1" applyFont="1" applyFill="1" applyBorder="1" applyAlignment="1">
      <alignment horizontal="right" vertical="top" wrapText="1"/>
    </xf>
    <xf numFmtId="2" fontId="0" fillId="2" borderId="3" xfId="0" applyNumberFormat="1" applyFont="1" applyFill="1" applyBorder="1" applyAlignment="1">
      <alignment vertical="top" wrapText="1"/>
    </xf>
    <xf numFmtId="2" fontId="6" fillId="2" borderId="3" xfId="0" applyNumberFormat="1" applyFont="1" applyFill="1" applyBorder="1" applyAlignment="1">
      <alignment horizontal="right" vertical="top" wrapText="1"/>
    </xf>
    <xf numFmtId="0" fontId="3" fillId="2" borderId="3" xfId="0" applyFont="1" applyFill="1" applyBorder="1" applyAlignment="1">
      <alignment horizontal="right" vertical="top" wrapText="1"/>
    </xf>
    <xf numFmtId="0" fontId="4" fillId="2" borderId="3" xfId="0" applyFont="1" applyFill="1" applyBorder="1" applyAlignment="1">
      <alignment horizontal="center" vertical="top" wrapText="1"/>
    </xf>
    <xf numFmtId="0" fontId="4" fillId="2" borderId="3" xfId="0" applyFont="1" applyFill="1" applyBorder="1" applyAlignment="1">
      <alignment vertical="top" wrapText="1"/>
    </xf>
    <xf numFmtId="49" fontId="5" fillId="2" borderId="3" xfId="0" applyNumberFormat="1" applyFont="1" applyFill="1" applyBorder="1" applyAlignment="1">
      <alignment horizontal="center" vertical="top" wrapText="1"/>
    </xf>
    <xf numFmtId="0" fontId="6" fillId="2" borderId="3" xfId="0" applyFont="1" applyFill="1" applyBorder="1" applyAlignment="1">
      <alignment vertical="top" wrapText="1"/>
    </xf>
    <xf numFmtId="2" fontId="3" fillId="2" borderId="7" xfId="0" applyNumberFormat="1" applyFont="1" applyFill="1" applyBorder="1" applyAlignment="1">
      <alignment horizontal="right" vertical="top" wrapText="1"/>
    </xf>
    <xf numFmtId="0" fontId="0" fillId="2" borderId="8" xfId="0" applyFont="1" applyFill="1" applyBorder="1" applyAlignment="1">
      <alignment vertical="top" wrapText="1"/>
    </xf>
    <xf numFmtId="0" fontId="4" fillId="2" borderId="3" xfId="0" applyFont="1" applyFill="1" applyBorder="1" applyAlignment="1">
      <alignment vertical="top" wrapText="1"/>
    </xf>
    <xf numFmtId="2" fontId="4" fillId="2" borderId="3" xfId="0" applyNumberFormat="1" applyFont="1" applyFill="1" applyBorder="1" applyAlignment="1">
      <alignment horizontal="right" vertical="top" wrapText="1"/>
    </xf>
    <xf numFmtId="0" fontId="4" fillId="2" borderId="3" xfId="0" applyFont="1" applyFill="1" applyBorder="1" applyAlignment="1">
      <alignment horizontal="right" vertical="top" wrapText="1"/>
    </xf>
    <xf numFmtId="2" fontId="4" fillId="2" borderId="7" xfId="0" applyNumberFormat="1" applyFont="1" applyFill="1" applyBorder="1" applyAlignment="1">
      <alignment horizontal="right" vertical="top" wrapText="1"/>
    </xf>
    <xf numFmtId="0" fontId="4" fillId="2" borderId="8" xfId="0" applyFont="1" applyFill="1" applyBorder="1" applyAlignment="1">
      <alignment horizontal="righ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2" fontId="4" fillId="2" borderId="2" xfId="0" applyNumberFormat="1" applyFont="1" applyFill="1" applyBorder="1" applyAlignment="1">
      <alignment horizontal="right" vertical="top" wrapText="1"/>
    </xf>
    <xf numFmtId="2" fontId="4" fillId="2" borderId="2" xfId="0" applyNumberFormat="1" applyFont="1" applyFill="1" applyBorder="1" applyAlignment="1">
      <alignment horizontal="center" vertical="top" wrapText="1"/>
    </xf>
    <xf numFmtId="0" fontId="4" fillId="2" borderId="2" xfId="0" applyFont="1" applyFill="1" applyBorder="1" applyAlignment="1">
      <alignment horizontal="right" vertical="top" wrapText="1"/>
    </xf>
    <xf numFmtId="2" fontId="3" fillId="2" borderId="0" xfId="0" applyNumberFormat="1" applyFont="1" applyFill="1" applyBorder="1" applyAlignment="1">
      <alignment horizontal="right" vertical="top" wrapText="1"/>
    </xf>
    <xf numFmtId="0" fontId="11" fillId="2" borderId="0" xfId="0" applyFont="1" applyFill="1" applyAlignment="1">
      <alignment horizontal="left" vertical="top" wrapText="1"/>
    </xf>
    <xf numFmtId="2" fontId="6" fillId="2" borderId="0" xfId="0" applyNumberFormat="1" applyFont="1" applyFill="1" applyBorder="1" applyAlignment="1">
      <alignment horizontal="right" vertical="top" wrapText="1"/>
    </xf>
    <xf numFmtId="0" fontId="11" fillId="2" borderId="0" xfId="0" applyFont="1" applyFill="1" applyAlignment="1">
      <alignment vertical="top" wrapText="1"/>
    </xf>
    <xf numFmtId="0" fontId="9" fillId="2" borderId="0" xfId="0" applyFont="1" applyFill="1" applyAlignment="1">
      <alignment vertical="top"/>
    </xf>
    <xf numFmtId="2" fontId="4" fillId="2" borderId="0" xfId="0" applyNumberFormat="1" applyFont="1" applyFill="1" applyBorder="1" applyAlignment="1">
      <alignment horizontal="righ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57"/>
  <sheetViews>
    <sheetView tabSelected="1" topLeftCell="A109" workbookViewId="0">
      <selection activeCell="E119" sqref="E119"/>
    </sheetView>
  </sheetViews>
  <sheetFormatPr defaultRowHeight="12.75" x14ac:dyDescent="0.2"/>
  <cols>
    <col min="1" max="1" width="5.83203125" style="13"/>
    <col min="2" max="2" width="10" style="13"/>
    <col min="3" max="3" width="51.5" style="13"/>
    <col min="4" max="4" width="18.33203125" style="13"/>
    <col min="5" max="5" width="41" style="13" customWidth="1"/>
    <col min="6" max="6" width="9.33203125" style="13" customWidth="1"/>
    <col min="7" max="7" width="11" style="13" customWidth="1"/>
    <col min="8" max="8" width="39.5" style="13" customWidth="1"/>
    <col min="9" max="9" width="13.5" style="13" customWidth="1"/>
    <col min="10" max="10" width="11.5" style="13" customWidth="1"/>
    <col min="11" max="11" width="9.33203125" style="13" customWidth="1"/>
    <col min="12" max="12" width="35" style="13" customWidth="1"/>
    <col min="13" max="13" width="12.33203125" style="13" customWidth="1"/>
    <col min="14" max="14" width="9.33203125" style="13" customWidth="1"/>
    <col min="15" max="15" width="32.1640625" style="13" customWidth="1"/>
    <col min="16" max="16" width="12.83203125" style="13" customWidth="1"/>
    <col min="17" max="17" width="13.33203125" style="13" customWidth="1"/>
    <col min="18" max="18" width="9.33203125" style="13" customWidth="1"/>
    <col min="19" max="19" width="19.33203125" style="13" customWidth="1"/>
    <col min="20" max="20" width="11.5" style="13" customWidth="1"/>
    <col min="21" max="21" width="9.33203125" style="13" customWidth="1"/>
    <col min="22" max="22" width="27.33203125" style="13" customWidth="1"/>
    <col min="23" max="23" width="10.83203125" style="13" customWidth="1"/>
    <col min="24" max="24" width="9.33203125" style="13" customWidth="1"/>
    <col min="25" max="25" width="29.5" style="13" customWidth="1"/>
    <col min="26" max="26" width="9.33203125" style="13" customWidth="1"/>
    <col min="27" max="27" width="11" style="13" customWidth="1"/>
    <col min="28" max="28" width="26" style="13" customWidth="1"/>
    <col min="29" max="30" width="9.33203125" style="13" customWidth="1"/>
    <col min="31" max="31" width="61.1640625" style="13" customWidth="1"/>
    <col min="32" max="32" width="9.33203125" style="13" customWidth="1"/>
    <col min="33" max="33" width="11.5" style="13" customWidth="1"/>
    <col min="34" max="34" width="9.33203125" style="13" customWidth="1"/>
    <col min="35" max="35" width="12.1640625" style="13"/>
    <col min="36" max="125" width="13.83203125" style="13" customWidth="1"/>
    <col min="126" max="126" width="11.6640625" style="13" customWidth="1"/>
    <col min="127" max="16384" width="9.33203125" style="13"/>
  </cols>
  <sheetData>
    <row r="1" spans="1:126" ht="30" customHeight="1" x14ac:dyDescent="0.2">
      <c r="A1" s="10" t="s">
        <v>0</v>
      </c>
      <c r="B1" s="10" t="s">
        <v>0</v>
      </c>
      <c r="C1" s="11" t="s">
        <v>687</v>
      </c>
      <c r="D1" s="11"/>
      <c r="E1" s="11"/>
      <c r="F1" s="11"/>
      <c r="G1" s="11"/>
      <c r="H1" s="11"/>
      <c r="I1" s="11"/>
      <c r="J1" s="11"/>
      <c r="K1" s="11"/>
      <c r="L1" s="11"/>
      <c r="M1" s="11"/>
      <c r="N1" s="11"/>
      <c r="O1" s="11"/>
      <c r="P1" s="11"/>
      <c r="Q1" s="11"/>
      <c r="R1" s="11"/>
      <c r="S1" s="11"/>
      <c r="T1" s="11"/>
      <c r="U1" s="11"/>
      <c r="V1" s="11"/>
      <c r="W1" s="11"/>
      <c r="X1" s="11"/>
      <c r="Y1" s="11"/>
      <c r="Z1" s="11"/>
      <c r="AA1" s="11"/>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row>
    <row r="2" spans="1:126" x14ac:dyDescent="0.2">
      <c r="A2" s="14" t="s">
        <v>0</v>
      </c>
      <c r="B2" s="14" t="s">
        <v>0</v>
      </c>
      <c r="C2" s="15" t="s">
        <v>637</v>
      </c>
      <c r="D2" s="15"/>
      <c r="E2" s="15"/>
      <c r="F2" s="15"/>
      <c r="G2" s="15"/>
      <c r="H2" s="15"/>
      <c r="I2" s="15"/>
      <c r="J2" s="15"/>
      <c r="K2" s="15"/>
      <c r="L2" s="15"/>
      <c r="M2" s="15"/>
      <c r="N2" s="15"/>
      <c r="O2" s="15"/>
      <c r="P2" s="15"/>
      <c r="Q2" s="15"/>
      <c r="R2" s="15"/>
      <c r="S2" s="15"/>
      <c r="T2" s="15"/>
      <c r="U2" s="15"/>
      <c r="V2" s="15"/>
      <c r="W2" s="15"/>
      <c r="X2" s="15"/>
      <c r="Y2" s="15"/>
      <c r="Z2" s="15"/>
      <c r="AA2" s="15"/>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row>
    <row r="3" spans="1:126" x14ac:dyDescent="0.2">
      <c r="A3" s="17" t="s">
        <v>0</v>
      </c>
      <c r="B3" s="17" t="s">
        <v>0</v>
      </c>
      <c r="C3" s="18"/>
      <c r="D3" s="18"/>
      <c r="E3" s="18"/>
      <c r="F3" s="19" t="s">
        <v>0</v>
      </c>
      <c r="G3" s="19"/>
      <c r="H3" s="19"/>
      <c r="I3" s="19"/>
      <c r="J3" s="19"/>
      <c r="K3" s="19"/>
      <c r="L3" s="20" t="s">
        <v>0</v>
      </c>
      <c r="M3" s="20" t="s">
        <v>0</v>
      </c>
      <c r="N3" s="20" t="s">
        <v>0</v>
      </c>
      <c r="O3" s="20" t="s">
        <v>0</v>
      </c>
      <c r="P3" s="20" t="s">
        <v>0</v>
      </c>
      <c r="Q3" s="20" t="s">
        <v>0</v>
      </c>
      <c r="R3" s="20" t="s">
        <v>0</v>
      </c>
      <c r="S3" s="20" t="s">
        <v>0</v>
      </c>
      <c r="T3" s="21" t="s">
        <v>0</v>
      </c>
      <c r="U3" s="21"/>
      <c r="V3" s="21"/>
      <c r="W3" s="21"/>
      <c r="X3" s="21"/>
      <c r="Y3" s="21"/>
      <c r="Z3" s="21"/>
      <c r="AA3" s="21"/>
      <c r="AB3" s="21"/>
      <c r="AC3" s="20" t="s">
        <v>0</v>
      </c>
      <c r="AD3" s="20" t="s">
        <v>0</v>
      </c>
      <c r="AE3" s="20" t="s">
        <v>0</v>
      </c>
      <c r="AF3" s="20" t="s">
        <v>0</v>
      </c>
      <c r="AG3" s="20" t="s">
        <v>0</v>
      </c>
      <c r="AH3" s="20" t="s">
        <v>0</v>
      </c>
      <c r="AI3" s="20" t="s">
        <v>0</v>
      </c>
      <c r="AJ3" s="20" t="s">
        <v>0</v>
      </c>
      <c r="AK3" s="10" t="s">
        <v>0</v>
      </c>
      <c r="AL3" s="10" t="s">
        <v>0</v>
      </c>
      <c r="AM3" s="10" t="s">
        <v>0</v>
      </c>
      <c r="AN3" s="10" t="s">
        <v>0</v>
      </c>
      <c r="AO3" s="10" t="s">
        <v>0</v>
      </c>
      <c r="AP3" s="10" t="s">
        <v>0</v>
      </c>
      <c r="AQ3" s="10" t="s">
        <v>0</v>
      </c>
      <c r="AR3" s="10" t="s">
        <v>0</v>
      </c>
      <c r="AS3" s="10" t="s">
        <v>0</v>
      </c>
      <c r="AT3" s="10" t="s">
        <v>0</v>
      </c>
      <c r="AU3" s="10" t="s">
        <v>0</v>
      </c>
      <c r="AV3" s="10" t="s">
        <v>0</v>
      </c>
      <c r="AW3" s="10" t="s">
        <v>0</v>
      </c>
      <c r="AX3" s="10" t="s">
        <v>0</v>
      </c>
      <c r="AY3" s="10" t="s">
        <v>0</v>
      </c>
      <c r="AZ3" s="10" t="s">
        <v>0</v>
      </c>
      <c r="BA3" s="10" t="s">
        <v>0</v>
      </c>
      <c r="BB3" s="10" t="s">
        <v>0</v>
      </c>
      <c r="BC3" s="10" t="s">
        <v>0</v>
      </c>
      <c r="BD3" s="10" t="s">
        <v>0</v>
      </c>
      <c r="BE3" s="10" t="s">
        <v>0</v>
      </c>
      <c r="BF3" s="10" t="s">
        <v>0</v>
      </c>
      <c r="BG3" s="10" t="s">
        <v>0</v>
      </c>
      <c r="BH3" s="10" t="s">
        <v>0</v>
      </c>
      <c r="BI3" s="10" t="s">
        <v>0</v>
      </c>
      <c r="BJ3" s="10" t="s">
        <v>0</v>
      </c>
      <c r="BK3" s="10" t="s">
        <v>0</v>
      </c>
      <c r="BL3" s="10" t="s">
        <v>0</v>
      </c>
      <c r="BM3" s="10" t="s">
        <v>0</v>
      </c>
      <c r="BN3" s="10" t="s">
        <v>0</v>
      </c>
      <c r="BO3" s="10" t="s">
        <v>0</v>
      </c>
      <c r="BP3" s="10" t="s">
        <v>0</v>
      </c>
      <c r="BQ3" s="10" t="s">
        <v>0</v>
      </c>
      <c r="BR3" s="10" t="s">
        <v>0</v>
      </c>
      <c r="BS3" s="10" t="s">
        <v>0</v>
      </c>
      <c r="BT3" s="10" t="s">
        <v>0</v>
      </c>
      <c r="BU3" s="10" t="s">
        <v>0</v>
      </c>
      <c r="BV3" s="10" t="s">
        <v>0</v>
      </c>
      <c r="BW3" s="10" t="s">
        <v>0</v>
      </c>
      <c r="BX3" s="10" t="s">
        <v>0</v>
      </c>
      <c r="BY3" s="10" t="s">
        <v>0</v>
      </c>
      <c r="BZ3" s="10" t="s">
        <v>0</v>
      </c>
      <c r="CA3" s="10" t="s">
        <v>0</v>
      </c>
      <c r="CB3" s="10" t="s">
        <v>0</v>
      </c>
      <c r="CC3" s="10" t="s">
        <v>0</v>
      </c>
      <c r="CD3" s="10" t="s">
        <v>0</v>
      </c>
      <c r="CE3" s="10" t="s">
        <v>0</v>
      </c>
      <c r="CF3" s="10" t="s">
        <v>0</v>
      </c>
      <c r="CG3" s="10" t="s">
        <v>0</v>
      </c>
      <c r="CH3" s="10" t="s">
        <v>0</v>
      </c>
      <c r="CI3" s="10" t="s">
        <v>0</v>
      </c>
      <c r="CJ3" s="10" t="s">
        <v>0</v>
      </c>
      <c r="CK3" s="10" t="s">
        <v>0</v>
      </c>
      <c r="CL3" s="10" t="s">
        <v>0</v>
      </c>
      <c r="CM3" s="10" t="s">
        <v>0</v>
      </c>
      <c r="CN3" s="10" t="s">
        <v>0</v>
      </c>
      <c r="CO3" s="10" t="s">
        <v>0</v>
      </c>
      <c r="CP3" s="10" t="s">
        <v>0</v>
      </c>
      <c r="CQ3" s="10" t="s">
        <v>0</v>
      </c>
      <c r="CR3" s="10" t="s">
        <v>0</v>
      </c>
      <c r="CS3" s="10" t="s">
        <v>0</v>
      </c>
      <c r="CT3" s="10" t="s">
        <v>0</v>
      </c>
      <c r="CU3" s="10" t="s">
        <v>0</v>
      </c>
      <c r="CV3" s="10" t="s">
        <v>0</v>
      </c>
      <c r="CW3" s="10" t="s">
        <v>0</v>
      </c>
      <c r="CX3" s="10" t="s">
        <v>0</v>
      </c>
      <c r="CY3" s="10" t="s">
        <v>0</v>
      </c>
      <c r="CZ3" s="10" t="s">
        <v>0</v>
      </c>
      <c r="DA3" s="10" t="s">
        <v>0</v>
      </c>
      <c r="DB3" s="10" t="s">
        <v>0</v>
      </c>
      <c r="DC3" s="10" t="s">
        <v>0</v>
      </c>
      <c r="DD3" s="10" t="s">
        <v>0</v>
      </c>
      <c r="DE3" s="10" t="s">
        <v>0</v>
      </c>
      <c r="DF3" s="10" t="s">
        <v>0</v>
      </c>
      <c r="DG3" s="10" t="s">
        <v>0</v>
      </c>
      <c r="DH3" s="10" t="s">
        <v>0</v>
      </c>
      <c r="DI3" s="10" t="s">
        <v>0</v>
      </c>
      <c r="DJ3" s="10" t="s">
        <v>0</v>
      </c>
      <c r="DK3" s="10" t="s">
        <v>0</v>
      </c>
      <c r="DL3" s="10" t="s">
        <v>0</v>
      </c>
      <c r="DM3" s="10" t="s">
        <v>0</v>
      </c>
      <c r="DN3" s="10" t="s">
        <v>0</v>
      </c>
      <c r="DO3" s="10" t="s">
        <v>0</v>
      </c>
      <c r="DP3" s="10" t="s">
        <v>0</v>
      </c>
      <c r="DQ3" s="10" t="s">
        <v>0</v>
      </c>
      <c r="DR3" s="10" t="s">
        <v>0</v>
      </c>
      <c r="DS3" s="10" t="s">
        <v>0</v>
      </c>
      <c r="DT3" s="10" t="s">
        <v>0</v>
      </c>
      <c r="DU3" s="10" t="s">
        <v>0</v>
      </c>
      <c r="DV3" s="10" t="s">
        <v>0</v>
      </c>
    </row>
    <row r="4" spans="1:126" ht="15.75" customHeight="1" x14ac:dyDescent="0.2">
      <c r="A4" s="22" t="s">
        <v>1</v>
      </c>
      <c r="B4" s="22"/>
      <c r="C4" s="22"/>
      <c r="D4" s="22"/>
      <c r="E4" s="16"/>
      <c r="F4" s="16"/>
      <c r="G4" s="16"/>
      <c r="H4" s="16"/>
      <c r="I4" s="16"/>
      <c r="J4" s="16"/>
      <c r="K4" s="16"/>
      <c r="L4" s="16"/>
      <c r="M4" s="16"/>
      <c r="N4" s="16"/>
      <c r="O4" s="16"/>
      <c r="P4" s="16"/>
      <c r="Q4" s="16"/>
      <c r="R4" s="16"/>
      <c r="S4" s="16"/>
      <c r="T4" s="16"/>
      <c r="U4" s="16"/>
      <c r="V4" s="16"/>
      <c r="W4" s="16"/>
      <c r="X4" s="16"/>
      <c r="Y4" s="23" t="s">
        <v>0</v>
      </c>
      <c r="Z4" s="23" t="s">
        <v>0</v>
      </c>
      <c r="AA4" s="23" t="s">
        <v>0</v>
      </c>
      <c r="AB4" s="23" t="s">
        <v>0</v>
      </c>
      <c r="AC4" s="23" t="s">
        <v>0</v>
      </c>
      <c r="AD4" s="23" t="s">
        <v>0</v>
      </c>
      <c r="AE4" s="23" t="s">
        <v>0</v>
      </c>
      <c r="AF4" s="23" t="s">
        <v>0</v>
      </c>
      <c r="AG4" s="23" t="s">
        <v>0</v>
      </c>
      <c r="AH4" s="23" t="s">
        <v>0</v>
      </c>
      <c r="AI4" s="23" t="s">
        <v>0</v>
      </c>
      <c r="AJ4" s="24" t="s">
        <v>0</v>
      </c>
      <c r="AK4" s="25" t="s">
        <v>0</v>
      </c>
      <c r="AL4" s="25" t="s">
        <v>0</v>
      </c>
      <c r="AM4" s="25" t="s">
        <v>0</v>
      </c>
      <c r="AN4" s="25" t="s">
        <v>0</v>
      </c>
      <c r="AO4" s="25" t="s">
        <v>0</v>
      </c>
      <c r="AP4" s="25" t="s">
        <v>0</v>
      </c>
      <c r="AQ4" s="25" t="s">
        <v>0</v>
      </c>
      <c r="AR4" s="25" t="s">
        <v>0</v>
      </c>
      <c r="AS4" s="25" t="s">
        <v>0</v>
      </c>
      <c r="AT4" s="25" t="s">
        <v>0</v>
      </c>
      <c r="AU4" s="25" t="s">
        <v>0</v>
      </c>
      <c r="AV4" s="25" t="s">
        <v>0</v>
      </c>
      <c r="AW4" s="25" t="s">
        <v>0</v>
      </c>
      <c r="AX4" s="25" t="s">
        <v>0</v>
      </c>
      <c r="AY4" s="25" t="s">
        <v>0</v>
      </c>
      <c r="AZ4" s="25" t="s">
        <v>0</v>
      </c>
      <c r="BA4" s="25" t="s">
        <v>0</v>
      </c>
      <c r="BB4" s="25" t="s">
        <v>0</v>
      </c>
      <c r="BC4" s="25" t="s">
        <v>0</v>
      </c>
      <c r="BD4" s="25" t="s">
        <v>0</v>
      </c>
      <c r="BE4" s="25" t="s">
        <v>0</v>
      </c>
      <c r="BF4" s="25" t="s">
        <v>0</v>
      </c>
      <c r="BG4" s="25" t="s">
        <v>0</v>
      </c>
      <c r="BH4" s="25" t="s">
        <v>0</v>
      </c>
      <c r="BI4" s="25" t="s">
        <v>0</v>
      </c>
      <c r="BJ4" s="25" t="s">
        <v>0</v>
      </c>
      <c r="BK4" s="25" t="s">
        <v>0</v>
      </c>
      <c r="BL4" s="25" t="s">
        <v>0</v>
      </c>
      <c r="BM4" s="25" t="s">
        <v>0</v>
      </c>
      <c r="BN4" s="25" t="s">
        <v>0</v>
      </c>
      <c r="BO4" s="25" t="s">
        <v>0</v>
      </c>
      <c r="BP4" s="25" t="s">
        <v>0</v>
      </c>
      <c r="BQ4" s="25" t="s">
        <v>0</v>
      </c>
      <c r="BR4" s="25" t="s">
        <v>0</v>
      </c>
      <c r="BS4" s="25" t="s">
        <v>0</v>
      </c>
      <c r="BT4" s="25" t="s">
        <v>0</v>
      </c>
      <c r="BU4" s="25" t="s">
        <v>0</v>
      </c>
      <c r="BV4" s="25" t="s">
        <v>0</v>
      </c>
      <c r="BW4" s="25" t="s">
        <v>0</v>
      </c>
      <c r="BX4" s="25" t="s">
        <v>0</v>
      </c>
      <c r="BY4" s="25" t="s">
        <v>0</v>
      </c>
      <c r="BZ4" s="25" t="s">
        <v>0</v>
      </c>
      <c r="CA4" s="25" t="s">
        <v>0</v>
      </c>
      <c r="CB4" s="25" t="s">
        <v>0</v>
      </c>
      <c r="CC4" s="25" t="s">
        <v>0</v>
      </c>
      <c r="CD4" s="25" t="s">
        <v>0</v>
      </c>
      <c r="CE4" s="25" t="s">
        <v>0</v>
      </c>
      <c r="CF4" s="25" t="s">
        <v>0</v>
      </c>
      <c r="CG4" s="25" t="s">
        <v>0</v>
      </c>
      <c r="CH4" s="25" t="s">
        <v>0</v>
      </c>
      <c r="CI4" s="25" t="s">
        <v>0</v>
      </c>
      <c r="CJ4" s="25" t="s">
        <v>0</v>
      </c>
      <c r="CK4" s="25" t="s">
        <v>0</v>
      </c>
      <c r="CL4" s="25" t="s">
        <v>0</v>
      </c>
      <c r="CM4" s="25" t="s">
        <v>0</v>
      </c>
      <c r="CN4" s="25" t="s">
        <v>0</v>
      </c>
      <c r="CO4" s="25" t="s">
        <v>0</v>
      </c>
      <c r="CP4" s="25" t="s">
        <v>0</v>
      </c>
      <c r="CQ4" s="25" t="s">
        <v>0</v>
      </c>
      <c r="CR4" s="25" t="s">
        <v>0</v>
      </c>
      <c r="CS4" s="25" t="s">
        <v>0</v>
      </c>
      <c r="CT4" s="25" t="s">
        <v>0</v>
      </c>
      <c r="CU4" s="25" t="s">
        <v>0</v>
      </c>
      <c r="CV4" s="25" t="s">
        <v>0</v>
      </c>
      <c r="CW4" s="25" t="s">
        <v>0</v>
      </c>
      <c r="CX4" s="25" t="s">
        <v>0</v>
      </c>
      <c r="CY4" s="25" t="s">
        <v>0</v>
      </c>
      <c r="CZ4" s="25" t="s">
        <v>0</v>
      </c>
      <c r="DA4" s="25" t="s">
        <v>0</v>
      </c>
      <c r="DB4" s="25" t="s">
        <v>0</v>
      </c>
      <c r="DC4" s="25" t="s">
        <v>0</v>
      </c>
      <c r="DD4" s="25" t="s">
        <v>0</v>
      </c>
      <c r="DE4" s="25" t="s">
        <v>0</v>
      </c>
      <c r="DF4" s="25" t="s">
        <v>0</v>
      </c>
      <c r="DG4" s="25" t="s">
        <v>0</v>
      </c>
      <c r="DH4" s="25" t="s">
        <v>0</v>
      </c>
      <c r="DI4" s="25" t="s">
        <v>0</v>
      </c>
      <c r="DJ4" s="25" t="s">
        <v>0</v>
      </c>
      <c r="DK4" s="25" t="s">
        <v>0</v>
      </c>
      <c r="DL4" s="25" t="s">
        <v>0</v>
      </c>
      <c r="DM4" s="25" t="s">
        <v>0</v>
      </c>
      <c r="DN4" s="25" t="s">
        <v>0</v>
      </c>
      <c r="DO4" s="25" t="s">
        <v>0</v>
      </c>
      <c r="DP4" s="25" t="s">
        <v>0</v>
      </c>
      <c r="DQ4" s="25" t="s">
        <v>0</v>
      </c>
      <c r="DR4" s="25" t="s">
        <v>0</v>
      </c>
      <c r="DS4" s="25" t="s">
        <v>0</v>
      </c>
      <c r="DT4" s="25" t="s">
        <v>0</v>
      </c>
      <c r="DU4" s="25" t="s">
        <v>0</v>
      </c>
      <c r="DV4" s="25" t="s">
        <v>0</v>
      </c>
    </row>
    <row r="5" spans="1:126" ht="15.75" x14ac:dyDescent="0.2">
      <c r="A5" s="25" t="s">
        <v>0</v>
      </c>
      <c r="B5" s="25" t="s">
        <v>0</v>
      </c>
      <c r="C5" s="25" t="s">
        <v>0</v>
      </c>
      <c r="D5" s="25" t="s">
        <v>0</v>
      </c>
      <c r="E5" s="26" t="s">
        <v>0</v>
      </c>
      <c r="F5" s="26" t="s">
        <v>0</v>
      </c>
      <c r="G5" s="26" t="s">
        <v>0</v>
      </c>
      <c r="H5" s="26" t="s">
        <v>0</v>
      </c>
      <c r="I5" s="26" t="s">
        <v>0</v>
      </c>
      <c r="J5" s="26" t="s">
        <v>0</v>
      </c>
      <c r="K5" s="26" t="s">
        <v>0</v>
      </c>
      <c r="L5" s="26" t="s">
        <v>0</v>
      </c>
      <c r="M5" s="26" t="s">
        <v>0</v>
      </c>
      <c r="N5" s="26" t="s">
        <v>0</v>
      </c>
      <c r="O5" s="26" t="s">
        <v>0</v>
      </c>
      <c r="P5" s="26" t="s">
        <v>0</v>
      </c>
      <c r="Q5" s="26" t="s">
        <v>0</v>
      </c>
      <c r="R5" s="26" t="s">
        <v>0</v>
      </c>
      <c r="S5" s="26" t="s">
        <v>0</v>
      </c>
      <c r="T5" s="26" t="s">
        <v>0</v>
      </c>
      <c r="U5" s="26" t="s">
        <v>0</v>
      </c>
      <c r="V5" s="26" t="s">
        <v>0</v>
      </c>
      <c r="W5" s="26" t="s">
        <v>0</v>
      </c>
      <c r="X5" s="26" t="s">
        <v>0</v>
      </c>
      <c r="Y5" s="26" t="s">
        <v>0</v>
      </c>
      <c r="Z5" s="26" t="s">
        <v>0</v>
      </c>
      <c r="AA5" s="26" t="s">
        <v>0</v>
      </c>
      <c r="AB5" s="26" t="s">
        <v>0</v>
      </c>
      <c r="AC5" s="26" t="s">
        <v>0</v>
      </c>
      <c r="AD5" s="26" t="s">
        <v>0</v>
      </c>
      <c r="AE5" s="26" t="s">
        <v>0</v>
      </c>
      <c r="AF5" s="26" t="s">
        <v>0</v>
      </c>
      <c r="AG5" s="26" t="s">
        <v>0</v>
      </c>
      <c r="AH5" s="26" t="s">
        <v>0</v>
      </c>
      <c r="AI5" s="26" t="s">
        <v>0</v>
      </c>
      <c r="AJ5" s="25" t="s">
        <v>0</v>
      </c>
      <c r="AK5" s="25" t="s">
        <v>0</v>
      </c>
      <c r="AL5" s="25" t="s">
        <v>0</v>
      </c>
      <c r="AM5" s="25" t="s">
        <v>0</v>
      </c>
      <c r="AN5" s="25" t="s">
        <v>0</v>
      </c>
      <c r="AO5" s="25" t="s">
        <v>0</v>
      </c>
      <c r="AP5" s="25" t="s">
        <v>0</v>
      </c>
      <c r="AQ5" s="25" t="s">
        <v>0</v>
      </c>
      <c r="AR5" s="25" t="s">
        <v>0</v>
      </c>
      <c r="AS5" s="25" t="s">
        <v>0</v>
      </c>
      <c r="AT5" s="25" t="s">
        <v>0</v>
      </c>
      <c r="AU5" s="25" t="s">
        <v>0</v>
      </c>
      <c r="AV5" s="25" t="s">
        <v>0</v>
      </c>
      <c r="AW5" s="25" t="s">
        <v>0</v>
      </c>
      <c r="AX5" s="25" t="s">
        <v>0</v>
      </c>
      <c r="AY5" s="25" t="s">
        <v>0</v>
      </c>
      <c r="AZ5" s="25" t="s">
        <v>0</v>
      </c>
      <c r="BA5" s="25" t="s">
        <v>0</v>
      </c>
      <c r="BB5" s="25" t="s">
        <v>0</v>
      </c>
      <c r="BC5" s="25" t="s">
        <v>0</v>
      </c>
      <c r="BD5" s="25" t="s">
        <v>0</v>
      </c>
      <c r="BE5" s="25" t="s">
        <v>0</v>
      </c>
      <c r="BF5" s="25" t="s">
        <v>0</v>
      </c>
      <c r="BG5" s="25" t="s">
        <v>0</v>
      </c>
      <c r="BH5" s="25" t="s">
        <v>0</v>
      </c>
      <c r="BI5" s="25" t="s">
        <v>0</v>
      </c>
      <c r="BJ5" s="25" t="s">
        <v>0</v>
      </c>
      <c r="BK5" s="25" t="s">
        <v>0</v>
      </c>
      <c r="BL5" s="25" t="s">
        <v>0</v>
      </c>
      <c r="BM5" s="25" t="s">
        <v>0</v>
      </c>
      <c r="BN5" s="25" t="s">
        <v>0</v>
      </c>
      <c r="BO5" s="25" t="s">
        <v>0</v>
      </c>
      <c r="BP5" s="25" t="s">
        <v>0</v>
      </c>
      <c r="BQ5" s="25" t="s">
        <v>0</v>
      </c>
      <c r="BR5" s="25" t="s">
        <v>0</v>
      </c>
      <c r="BS5" s="25" t="s">
        <v>0</v>
      </c>
      <c r="BT5" s="25" t="s">
        <v>0</v>
      </c>
      <c r="BU5" s="25" t="s">
        <v>0</v>
      </c>
      <c r="BV5" s="25" t="s">
        <v>0</v>
      </c>
      <c r="BW5" s="25" t="s">
        <v>0</v>
      </c>
      <c r="BX5" s="25" t="s">
        <v>0</v>
      </c>
      <c r="BY5" s="25" t="s">
        <v>0</v>
      </c>
      <c r="BZ5" s="25" t="s">
        <v>0</v>
      </c>
      <c r="CA5" s="25" t="s">
        <v>0</v>
      </c>
      <c r="CB5" s="25" t="s">
        <v>0</v>
      </c>
      <c r="CC5" s="25" t="s">
        <v>0</v>
      </c>
      <c r="CD5" s="25" t="s">
        <v>0</v>
      </c>
      <c r="CE5" s="25" t="s">
        <v>0</v>
      </c>
      <c r="CF5" s="25" t="s">
        <v>0</v>
      </c>
      <c r="CG5" s="25" t="s">
        <v>0</v>
      </c>
      <c r="CH5" s="25" t="s">
        <v>0</v>
      </c>
      <c r="CI5" s="25" t="s">
        <v>0</v>
      </c>
      <c r="CJ5" s="25" t="s">
        <v>0</v>
      </c>
      <c r="CK5" s="25" t="s">
        <v>0</v>
      </c>
      <c r="CL5" s="25" t="s">
        <v>0</v>
      </c>
      <c r="CM5" s="25" t="s">
        <v>0</v>
      </c>
      <c r="CN5" s="25" t="s">
        <v>0</v>
      </c>
      <c r="CO5" s="25" t="s">
        <v>0</v>
      </c>
      <c r="CP5" s="25" t="s">
        <v>0</v>
      </c>
      <c r="CQ5" s="25" t="s">
        <v>0</v>
      </c>
      <c r="CR5" s="25" t="s">
        <v>0</v>
      </c>
      <c r="CS5" s="25" t="s">
        <v>0</v>
      </c>
      <c r="CT5" s="25" t="s">
        <v>0</v>
      </c>
      <c r="CU5" s="25" t="s">
        <v>0</v>
      </c>
      <c r="CV5" s="25" t="s">
        <v>0</v>
      </c>
      <c r="CW5" s="25" t="s">
        <v>0</v>
      </c>
      <c r="CX5" s="25" t="s">
        <v>0</v>
      </c>
      <c r="CY5" s="25" t="s">
        <v>0</v>
      </c>
      <c r="CZ5" s="25" t="s">
        <v>0</v>
      </c>
      <c r="DA5" s="25" t="s">
        <v>0</v>
      </c>
      <c r="DB5" s="25" t="s">
        <v>0</v>
      </c>
      <c r="DC5" s="25" t="s">
        <v>0</v>
      </c>
      <c r="DD5" s="25" t="s">
        <v>0</v>
      </c>
      <c r="DE5" s="25" t="s">
        <v>0</v>
      </c>
      <c r="DF5" s="25" t="s">
        <v>0</v>
      </c>
      <c r="DG5" s="25" t="s">
        <v>0</v>
      </c>
      <c r="DH5" s="25" t="s">
        <v>0</v>
      </c>
      <c r="DI5" s="25" t="s">
        <v>0</v>
      </c>
      <c r="DJ5" s="25" t="s">
        <v>0</v>
      </c>
      <c r="DK5" s="25" t="s">
        <v>0</v>
      </c>
      <c r="DL5" s="25" t="s">
        <v>0</v>
      </c>
      <c r="DM5" s="25" t="s">
        <v>0</v>
      </c>
      <c r="DN5" s="25" t="s">
        <v>0</v>
      </c>
      <c r="DO5" s="25" t="s">
        <v>0</v>
      </c>
      <c r="DP5" s="25" t="s">
        <v>0</v>
      </c>
      <c r="DQ5" s="25" t="s">
        <v>0</v>
      </c>
      <c r="DR5" s="25" t="s">
        <v>0</v>
      </c>
      <c r="DS5" s="25" t="s">
        <v>0</v>
      </c>
      <c r="DT5" s="25" t="s">
        <v>0</v>
      </c>
      <c r="DU5" s="25" t="s">
        <v>0</v>
      </c>
      <c r="DV5" s="25" t="s">
        <v>0</v>
      </c>
    </row>
    <row r="6" spans="1:126" x14ac:dyDescent="0.2">
      <c r="A6" s="27" t="s">
        <v>0</v>
      </c>
      <c r="B6" s="28" t="s">
        <v>0</v>
      </c>
      <c r="C6" s="28" t="s">
        <v>2</v>
      </c>
      <c r="D6" s="28" t="s">
        <v>3</v>
      </c>
      <c r="E6" s="28" t="s">
        <v>4</v>
      </c>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t="s">
        <v>5</v>
      </c>
      <c r="AI6" s="28" t="s">
        <v>6</v>
      </c>
      <c r="AJ6" s="28" t="s">
        <v>7</v>
      </c>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t="s">
        <v>8</v>
      </c>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t="s">
        <v>9</v>
      </c>
      <c r="CS6" s="28"/>
      <c r="CT6" s="28"/>
      <c r="CU6" s="28"/>
      <c r="CV6" s="28"/>
      <c r="CW6" s="28"/>
      <c r="CX6" s="28"/>
      <c r="CY6" s="28"/>
      <c r="CZ6" s="28"/>
      <c r="DA6" s="28"/>
      <c r="DB6" s="28"/>
      <c r="DC6" s="28"/>
      <c r="DD6" s="28"/>
      <c r="DE6" s="28"/>
      <c r="DF6" s="28"/>
      <c r="DG6" s="28" t="s">
        <v>10</v>
      </c>
      <c r="DH6" s="28"/>
      <c r="DI6" s="28"/>
      <c r="DJ6" s="28"/>
      <c r="DK6" s="28"/>
      <c r="DL6" s="28"/>
      <c r="DM6" s="28"/>
      <c r="DN6" s="28"/>
      <c r="DO6" s="28"/>
      <c r="DP6" s="28"/>
      <c r="DQ6" s="28"/>
      <c r="DR6" s="28"/>
      <c r="DS6" s="28"/>
      <c r="DT6" s="28"/>
      <c r="DU6" s="28"/>
      <c r="DV6" s="28" t="s">
        <v>11</v>
      </c>
    </row>
    <row r="7" spans="1:126" x14ac:dyDescent="0.2">
      <c r="A7" s="29" t="s">
        <v>0</v>
      </c>
      <c r="B7" s="30" t="s">
        <v>0</v>
      </c>
      <c r="C7" s="30" t="s">
        <v>0</v>
      </c>
      <c r="D7" s="30" t="s">
        <v>0</v>
      </c>
      <c r="E7" s="28" t="s">
        <v>12</v>
      </c>
      <c r="F7" s="28"/>
      <c r="G7" s="28"/>
      <c r="H7" s="28"/>
      <c r="I7" s="28"/>
      <c r="J7" s="28"/>
      <c r="K7" s="28"/>
      <c r="L7" s="28"/>
      <c r="M7" s="28"/>
      <c r="N7" s="28"/>
      <c r="O7" s="28"/>
      <c r="P7" s="28"/>
      <c r="Q7" s="28"/>
      <c r="R7" s="28"/>
      <c r="S7" s="28"/>
      <c r="T7" s="28"/>
      <c r="U7" s="28"/>
      <c r="V7" s="28"/>
      <c r="W7" s="28"/>
      <c r="X7" s="28"/>
      <c r="Y7" s="28" t="s">
        <v>13</v>
      </c>
      <c r="Z7" s="28"/>
      <c r="AA7" s="28"/>
      <c r="AB7" s="28"/>
      <c r="AC7" s="28"/>
      <c r="AD7" s="28"/>
      <c r="AE7" s="28" t="s">
        <v>14</v>
      </c>
      <c r="AF7" s="28"/>
      <c r="AG7" s="28"/>
      <c r="AH7" s="28" t="s">
        <v>0</v>
      </c>
      <c r="AI7" s="28" t="s">
        <v>0</v>
      </c>
      <c r="AJ7" s="28" t="s">
        <v>15</v>
      </c>
      <c r="AK7" s="28"/>
      <c r="AL7" s="28"/>
      <c r="AM7" s="28"/>
      <c r="AN7" s="28"/>
      <c r="AO7" s="28"/>
      <c r="AP7" s="28"/>
      <c r="AQ7" s="28"/>
      <c r="AR7" s="28"/>
      <c r="AS7" s="28"/>
      <c r="AT7" s="28" t="s">
        <v>16</v>
      </c>
      <c r="AU7" s="28"/>
      <c r="AV7" s="28"/>
      <c r="AW7" s="28"/>
      <c r="AX7" s="28"/>
      <c r="AY7" s="28" t="s">
        <v>17</v>
      </c>
      <c r="AZ7" s="28"/>
      <c r="BA7" s="28"/>
      <c r="BB7" s="28"/>
      <c r="BC7" s="28"/>
      <c r="BD7" s="28" t="s">
        <v>18</v>
      </c>
      <c r="BE7" s="28"/>
      <c r="BF7" s="28"/>
      <c r="BG7" s="28"/>
      <c r="BH7" s="28"/>
      <c r="BI7" s="28"/>
      <c r="BJ7" s="28"/>
      <c r="BK7" s="28"/>
      <c r="BL7" s="28"/>
      <c r="BM7" s="28"/>
      <c r="BN7" s="28" t="s">
        <v>15</v>
      </c>
      <c r="BO7" s="28"/>
      <c r="BP7" s="28"/>
      <c r="BQ7" s="28"/>
      <c r="BR7" s="28"/>
      <c r="BS7" s="28"/>
      <c r="BT7" s="28"/>
      <c r="BU7" s="28"/>
      <c r="BV7" s="28"/>
      <c r="BW7" s="28"/>
      <c r="BX7" s="28" t="s">
        <v>16</v>
      </c>
      <c r="BY7" s="28"/>
      <c r="BZ7" s="28"/>
      <c r="CA7" s="28"/>
      <c r="CB7" s="28"/>
      <c r="CC7" s="28" t="s">
        <v>17</v>
      </c>
      <c r="CD7" s="28"/>
      <c r="CE7" s="28"/>
      <c r="CF7" s="28"/>
      <c r="CG7" s="28"/>
      <c r="CH7" s="28" t="s">
        <v>18</v>
      </c>
      <c r="CI7" s="28"/>
      <c r="CJ7" s="28"/>
      <c r="CK7" s="28"/>
      <c r="CL7" s="28"/>
      <c r="CM7" s="28"/>
      <c r="CN7" s="28"/>
      <c r="CO7" s="28"/>
      <c r="CP7" s="28"/>
      <c r="CQ7" s="28"/>
      <c r="CR7" s="28" t="s">
        <v>15</v>
      </c>
      <c r="CS7" s="28"/>
      <c r="CT7" s="28"/>
      <c r="CU7" s="28"/>
      <c r="CV7" s="28"/>
      <c r="CW7" s="28" t="s">
        <v>16</v>
      </c>
      <c r="CX7" s="28"/>
      <c r="CY7" s="28"/>
      <c r="CZ7" s="28"/>
      <c r="DA7" s="28"/>
      <c r="DB7" s="28" t="s">
        <v>17</v>
      </c>
      <c r="DC7" s="28"/>
      <c r="DD7" s="28"/>
      <c r="DE7" s="28"/>
      <c r="DF7" s="28"/>
      <c r="DG7" s="28" t="s">
        <v>15</v>
      </c>
      <c r="DH7" s="28"/>
      <c r="DI7" s="28"/>
      <c r="DJ7" s="28"/>
      <c r="DK7" s="28"/>
      <c r="DL7" s="28" t="s">
        <v>16</v>
      </c>
      <c r="DM7" s="28"/>
      <c r="DN7" s="28"/>
      <c r="DO7" s="28"/>
      <c r="DP7" s="28"/>
      <c r="DQ7" s="28" t="s">
        <v>17</v>
      </c>
      <c r="DR7" s="28"/>
      <c r="DS7" s="28"/>
      <c r="DT7" s="28"/>
      <c r="DU7" s="28"/>
      <c r="DV7" s="28" t="s">
        <v>0</v>
      </c>
    </row>
    <row r="8" spans="1:126" x14ac:dyDescent="0.2">
      <c r="A8" s="29" t="s">
        <v>0</v>
      </c>
      <c r="B8" s="30" t="s">
        <v>0</v>
      </c>
      <c r="C8" s="30" t="s">
        <v>0</v>
      </c>
      <c r="D8" s="30" t="s">
        <v>0</v>
      </c>
      <c r="E8" s="28" t="s">
        <v>0</v>
      </c>
      <c r="F8" s="28"/>
      <c r="G8" s="28"/>
      <c r="H8" s="28"/>
      <c r="I8" s="28"/>
      <c r="J8" s="28"/>
      <c r="K8" s="28"/>
      <c r="L8" s="28"/>
      <c r="M8" s="28"/>
      <c r="N8" s="28"/>
      <c r="O8" s="28"/>
      <c r="P8" s="28"/>
      <c r="Q8" s="28"/>
      <c r="R8" s="28"/>
      <c r="S8" s="28"/>
      <c r="T8" s="28"/>
      <c r="U8" s="28"/>
      <c r="V8" s="28"/>
      <c r="W8" s="28"/>
      <c r="X8" s="28"/>
      <c r="Y8" s="28" t="s">
        <v>0</v>
      </c>
      <c r="Z8" s="28" t="s">
        <v>0</v>
      </c>
      <c r="AA8" s="28" t="s">
        <v>0</v>
      </c>
      <c r="AB8" s="28" t="s">
        <v>0</v>
      </c>
      <c r="AC8" s="28" t="s">
        <v>0</v>
      </c>
      <c r="AD8" s="28" t="s">
        <v>0</v>
      </c>
      <c r="AE8" s="28" t="s">
        <v>0</v>
      </c>
      <c r="AF8" s="28" t="s">
        <v>0</v>
      </c>
      <c r="AG8" s="28" t="s">
        <v>0</v>
      </c>
      <c r="AH8" s="28" t="s">
        <v>0</v>
      </c>
      <c r="AI8" s="28" t="s">
        <v>0</v>
      </c>
      <c r="AJ8" s="28" t="s">
        <v>0</v>
      </c>
      <c r="AK8" s="28"/>
      <c r="AL8" s="28"/>
      <c r="AM8" s="28"/>
      <c r="AN8" s="28"/>
      <c r="AO8" s="28"/>
      <c r="AP8" s="28"/>
      <c r="AQ8" s="28"/>
      <c r="AR8" s="28"/>
      <c r="AS8" s="28"/>
      <c r="AT8" s="28" t="s">
        <v>0</v>
      </c>
      <c r="AU8" s="28" t="s">
        <v>0</v>
      </c>
      <c r="AV8" s="28" t="s">
        <v>0</v>
      </c>
      <c r="AW8" s="28" t="s">
        <v>0</v>
      </c>
      <c r="AX8" s="28" t="s">
        <v>0</v>
      </c>
      <c r="AY8" s="28" t="s">
        <v>0</v>
      </c>
      <c r="AZ8" s="28" t="s">
        <v>0</v>
      </c>
      <c r="BA8" s="28" t="s">
        <v>0</v>
      </c>
      <c r="BB8" s="28" t="s">
        <v>0</v>
      </c>
      <c r="BC8" s="28" t="s">
        <v>0</v>
      </c>
      <c r="BD8" s="28" t="s">
        <v>0</v>
      </c>
      <c r="BE8" s="28"/>
      <c r="BF8" s="28"/>
      <c r="BG8" s="28"/>
      <c r="BH8" s="28"/>
      <c r="BI8" s="28"/>
      <c r="BJ8" s="28"/>
      <c r="BK8" s="28"/>
      <c r="BL8" s="28"/>
      <c r="BM8" s="28"/>
      <c r="BN8" s="28" t="s">
        <v>0</v>
      </c>
      <c r="BO8" s="28"/>
      <c r="BP8" s="28"/>
      <c r="BQ8" s="28"/>
      <c r="BR8" s="28"/>
      <c r="BS8" s="28"/>
      <c r="BT8" s="28"/>
      <c r="BU8" s="28"/>
      <c r="BV8" s="28"/>
      <c r="BW8" s="28"/>
      <c r="BX8" s="28" t="s">
        <v>0</v>
      </c>
      <c r="BY8" s="28" t="s">
        <v>0</v>
      </c>
      <c r="BZ8" s="28" t="s">
        <v>0</v>
      </c>
      <c r="CA8" s="28" t="s">
        <v>0</v>
      </c>
      <c r="CB8" s="28" t="s">
        <v>0</v>
      </c>
      <c r="CC8" s="28" t="s">
        <v>0</v>
      </c>
      <c r="CD8" s="28" t="s">
        <v>0</v>
      </c>
      <c r="CE8" s="28" t="s">
        <v>0</v>
      </c>
      <c r="CF8" s="28" t="s">
        <v>0</v>
      </c>
      <c r="CG8" s="28" t="s">
        <v>0</v>
      </c>
      <c r="CH8" s="28" t="s">
        <v>0</v>
      </c>
      <c r="CI8" s="28"/>
      <c r="CJ8" s="28"/>
      <c r="CK8" s="28"/>
      <c r="CL8" s="28"/>
      <c r="CM8" s="28"/>
      <c r="CN8" s="28"/>
      <c r="CO8" s="28"/>
      <c r="CP8" s="28"/>
      <c r="CQ8" s="28"/>
      <c r="CR8" s="28" t="s">
        <v>0</v>
      </c>
      <c r="CS8" s="28" t="s">
        <v>0</v>
      </c>
      <c r="CT8" s="28" t="s">
        <v>0</v>
      </c>
      <c r="CU8" s="28" t="s">
        <v>0</v>
      </c>
      <c r="CV8" s="28" t="s">
        <v>0</v>
      </c>
      <c r="CW8" s="28" t="s">
        <v>0</v>
      </c>
      <c r="CX8" s="28" t="s">
        <v>0</v>
      </c>
      <c r="CY8" s="28" t="s">
        <v>0</v>
      </c>
      <c r="CZ8" s="28" t="s">
        <v>0</v>
      </c>
      <c r="DA8" s="28" t="s">
        <v>0</v>
      </c>
      <c r="DB8" s="28" t="s">
        <v>0</v>
      </c>
      <c r="DC8" s="28" t="s">
        <v>0</v>
      </c>
      <c r="DD8" s="28" t="s">
        <v>0</v>
      </c>
      <c r="DE8" s="28" t="s">
        <v>0</v>
      </c>
      <c r="DF8" s="28" t="s">
        <v>0</v>
      </c>
      <c r="DG8" s="28" t="s">
        <v>0</v>
      </c>
      <c r="DH8" s="28" t="s">
        <v>0</v>
      </c>
      <c r="DI8" s="28" t="s">
        <v>0</v>
      </c>
      <c r="DJ8" s="28" t="s">
        <v>0</v>
      </c>
      <c r="DK8" s="28" t="s">
        <v>0</v>
      </c>
      <c r="DL8" s="28" t="s">
        <v>0</v>
      </c>
      <c r="DM8" s="28" t="s">
        <v>0</v>
      </c>
      <c r="DN8" s="28" t="s">
        <v>0</v>
      </c>
      <c r="DO8" s="28" t="s">
        <v>0</v>
      </c>
      <c r="DP8" s="28" t="s">
        <v>0</v>
      </c>
      <c r="DQ8" s="28" t="s">
        <v>0</v>
      </c>
      <c r="DR8" s="28" t="s">
        <v>0</v>
      </c>
      <c r="DS8" s="28" t="s">
        <v>0</v>
      </c>
      <c r="DT8" s="28" t="s">
        <v>0</v>
      </c>
      <c r="DU8" s="28" t="s">
        <v>0</v>
      </c>
      <c r="DV8" s="28" t="s">
        <v>0</v>
      </c>
    </row>
    <row r="9" spans="1:126" ht="39.75" customHeight="1" x14ac:dyDescent="0.2">
      <c r="A9" s="29" t="s">
        <v>0</v>
      </c>
      <c r="B9" s="30" t="s">
        <v>0</v>
      </c>
      <c r="C9" s="30" t="s">
        <v>0</v>
      </c>
      <c r="D9" s="30" t="s">
        <v>0</v>
      </c>
      <c r="E9" s="28" t="s">
        <v>19</v>
      </c>
      <c r="F9" s="28"/>
      <c r="G9" s="28"/>
      <c r="H9" s="28" t="s">
        <v>20</v>
      </c>
      <c r="I9" s="28"/>
      <c r="J9" s="28"/>
      <c r="K9" s="28"/>
      <c r="L9" s="28" t="s">
        <v>21</v>
      </c>
      <c r="M9" s="28"/>
      <c r="N9" s="28"/>
      <c r="O9" s="28" t="s">
        <v>22</v>
      </c>
      <c r="P9" s="28"/>
      <c r="Q9" s="28"/>
      <c r="R9" s="28"/>
      <c r="S9" s="28" t="s">
        <v>23</v>
      </c>
      <c r="T9" s="28"/>
      <c r="U9" s="28"/>
      <c r="V9" s="28" t="s">
        <v>24</v>
      </c>
      <c r="W9" s="28"/>
      <c r="X9" s="28"/>
      <c r="Y9" s="28" t="s">
        <v>25</v>
      </c>
      <c r="Z9" s="28"/>
      <c r="AA9" s="28"/>
      <c r="AB9" s="28" t="s">
        <v>26</v>
      </c>
      <c r="AC9" s="28"/>
      <c r="AD9" s="28"/>
      <c r="AE9" s="28" t="s">
        <v>0</v>
      </c>
      <c r="AF9" s="28"/>
      <c r="AG9" s="28"/>
      <c r="AH9" s="28" t="s">
        <v>0</v>
      </c>
      <c r="AI9" s="28" t="s">
        <v>0</v>
      </c>
      <c r="AJ9" s="28" t="s">
        <v>27</v>
      </c>
      <c r="AK9" s="28"/>
      <c r="AL9" s="28" t="s">
        <v>28</v>
      </c>
      <c r="AM9" s="28"/>
      <c r="AN9" s="28" t="s">
        <v>29</v>
      </c>
      <c r="AO9" s="28"/>
      <c r="AP9" s="28" t="s">
        <v>30</v>
      </c>
      <c r="AQ9" s="28"/>
      <c r="AR9" s="28" t="s">
        <v>31</v>
      </c>
      <c r="AS9" s="28"/>
      <c r="AT9" s="28" t="s">
        <v>32</v>
      </c>
      <c r="AU9" s="28" t="s">
        <v>28</v>
      </c>
      <c r="AV9" s="28" t="s">
        <v>29</v>
      </c>
      <c r="AW9" s="28" t="s">
        <v>30</v>
      </c>
      <c r="AX9" s="28" t="s">
        <v>31</v>
      </c>
      <c r="AY9" s="28" t="s">
        <v>32</v>
      </c>
      <c r="AZ9" s="28" t="s">
        <v>28</v>
      </c>
      <c r="BA9" s="28" t="s">
        <v>29</v>
      </c>
      <c r="BB9" s="28" t="s">
        <v>30</v>
      </c>
      <c r="BC9" s="28" t="s">
        <v>31</v>
      </c>
      <c r="BD9" s="28" t="s">
        <v>32</v>
      </c>
      <c r="BE9" s="28" t="s">
        <v>33</v>
      </c>
      <c r="BF9" s="28"/>
      <c r="BG9" s="28"/>
      <c r="BH9" s="28"/>
      <c r="BI9" s="28" t="s">
        <v>32</v>
      </c>
      <c r="BJ9" s="28" t="s">
        <v>34</v>
      </c>
      <c r="BK9" s="28"/>
      <c r="BL9" s="28"/>
      <c r="BM9" s="28"/>
      <c r="BN9" s="28" t="s">
        <v>32</v>
      </c>
      <c r="BO9" s="28"/>
      <c r="BP9" s="28" t="s">
        <v>28</v>
      </c>
      <c r="BQ9" s="28"/>
      <c r="BR9" s="28" t="s">
        <v>29</v>
      </c>
      <c r="BS9" s="28"/>
      <c r="BT9" s="28" t="s">
        <v>30</v>
      </c>
      <c r="BU9" s="28"/>
      <c r="BV9" s="28" t="s">
        <v>31</v>
      </c>
      <c r="BW9" s="28"/>
      <c r="BX9" s="28" t="s">
        <v>32</v>
      </c>
      <c r="BY9" s="28" t="s">
        <v>28</v>
      </c>
      <c r="BZ9" s="28" t="s">
        <v>29</v>
      </c>
      <c r="CA9" s="28" t="s">
        <v>30</v>
      </c>
      <c r="CB9" s="28" t="s">
        <v>31</v>
      </c>
      <c r="CC9" s="28" t="s">
        <v>32</v>
      </c>
      <c r="CD9" s="28" t="s">
        <v>28</v>
      </c>
      <c r="CE9" s="28" t="s">
        <v>29</v>
      </c>
      <c r="CF9" s="28" t="s">
        <v>30</v>
      </c>
      <c r="CG9" s="28" t="s">
        <v>31</v>
      </c>
      <c r="CH9" s="28" t="s">
        <v>32</v>
      </c>
      <c r="CI9" s="28" t="s">
        <v>35</v>
      </c>
      <c r="CJ9" s="28"/>
      <c r="CK9" s="28"/>
      <c r="CL9" s="28"/>
      <c r="CM9" s="28" t="s">
        <v>32</v>
      </c>
      <c r="CN9" s="28" t="s">
        <v>36</v>
      </c>
      <c r="CO9" s="28"/>
      <c r="CP9" s="28"/>
      <c r="CQ9" s="28"/>
      <c r="CR9" s="28" t="s">
        <v>32</v>
      </c>
      <c r="CS9" s="28" t="s">
        <v>28</v>
      </c>
      <c r="CT9" s="28" t="s">
        <v>29</v>
      </c>
      <c r="CU9" s="28" t="s">
        <v>30</v>
      </c>
      <c r="CV9" s="28" t="s">
        <v>31</v>
      </c>
      <c r="CW9" s="28" t="s">
        <v>32</v>
      </c>
      <c r="CX9" s="28" t="s">
        <v>28</v>
      </c>
      <c r="CY9" s="28" t="s">
        <v>29</v>
      </c>
      <c r="CZ9" s="28" t="s">
        <v>30</v>
      </c>
      <c r="DA9" s="28" t="s">
        <v>31</v>
      </c>
      <c r="DB9" s="28" t="s">
        <v>32</v>
      </c>
      <c r="DC9" s="28" t="s">
        <v>28</v>
      </c>
      <c r="DD9" s="28" t="s">
        <v>29</v>
      </c>
      <c r="DE9" s="28" t="s">
        <v>30</v>
      </c>
      <c r="DF9" s="28" t="s">
        <v>31</v>
      </c>
      <c r="DG9" s="28" t="s">
        <v>32</v>
      </c>
      <c r="DH9" s="28" t="s">
        <v>28</v>
      </c>
      <c r="DI9" s="28" t="s">
        <v>29</v>
      </c>
      <c r="DJ9" s="28" t="s">
        <v>30</v>
      </c>
      <c r="DK9" s="28" t="s">
        <v>31</v>
      </c>
      <c r="DL9" s="28" t="s">
        <v>32</v>
      </c>
      <c r="DM9" s="28" t="s">
        <v>28</v>
      </c>
      <c r="DN9" s="28" t="s">
        <v>29</v>
      </c>
      <c r="DO9" s="28" t="s">
        <v>30</v>
      </c>
      <c r="DP9" s="28" t="s">
        <v>31</v>
      </c>
      <c r="DQ9" s="28" t="s">
        <v>32</v>
      </c>
      <c r="DR9" s="28" t="s">
        <v>28</v>
      </c>
      <c r="DS9" s="28" t="s">
        <v>29</v>
      </c>
      <c r="DT9" s="28" t="s">
        <v>30</v>
      </c>
      <c r="DU9" s="28" t="s">
        <v>31</v>
      </c>
      <c r="DV9" s="28" t="s">
        <v>0</v>
      </c>
    </row>
    <row r="10" spans="1:126" ht="78.75" x14ac:dyDescent="0.2">
      <c r="A10" s="29" t="s">
        <v>0</v>
      </c>
      <c r="B10" s="29" t="s">
        <v>0</v>
      </c>
      <c r="C10" s="29" t="s">
        <v>0</v>
      </c>
      <c r="D10" s="29" t="s">
        <v>0</v>
      </c>
      <c r="E10" s="27" t="s">
        <v>37</v>
      </c>
      <c r="F10" s="27" t="s">
        <v>38</v>
      </c>
      <c r="G10" s="27" t="s">
        <v>39</v>
      </c>
      <c r="H10" s="27" t="s">
        <v>37</v>
      </c>
      <c r="I10" s="27" t="s">
        <v>38</v>
      </c>
      <c r="J10" s="27" t="s">
        <v>39</v>
      </c>
      <c r="K10" s="27" t="s">
        <v>40</v>
      </c>
      <c r="L10" s="27" t="s">
        <v>41</v>
      </c>
      <c r="M10" s="27" t="s">
        <v>38</v>
      </c>
      <c r="N10" s="27" t="s">
        <v>39</v>
      </c>
      <c r="O10" s="27" t="s">
        <v>41</v>
      </c>
      <c r="P10" s="27" t="s">
        <v>38</v>
      </c>
      <c r="Q10" s="27" t="s">
        <v>39</v>
      </c>
      <c r="R10" s="27" t="s">
        <v>40</v>
      </c>
      <c r="S10" s="27" t="s">
        <v>41</v>
      </c>
      <c r="T10" s="27" t="s">
        <v>38</v>
      </c>
      <c r="U10" s="27" t="s">
        <v>39</v>
      </c>
      <c r="V10" s="27" t="s">
        <v>41</v>
      </c>
      <c r="W10" s="27" t="s">
        <v>38</v>
      </c>
      <c r="X10" s="27" t="s">
        <v>39</v>
      </c>
      <c r="Y10" s="27" t="s">
        <v>37</v>
      </c>
      <c r="Z10" s="27" t="s">
        <v>38</v>
      </c>
      <c r="AA10" s="27" t="s">
        <v>39</v>
      </c>
      <c r="AB10" s="27" t="s">
        <v>37</v>
      </c>
      <c r="AC10" s="27" t="s">
        <v>38</v>
      </c>
      <c r="AD10" s="27" t="s">
        <v>39</v>
      </c>
      <c r="AE10" s="27" t="s">
        <v>37</v>
      </c>
      <c r="AF10" s="27" t="s">
        <v>38</v>
      </c>
      <c r="AG10" s="27" t="s">
        <v>39</v>
      </c>
      <c r="AH10" s="28" t="s">
        <v>0</v>
      </c>
      <c r="AI10" s="27" t="s">
        <v>42</v>
      </c>
      <c r="AJ10" s="27" t="s">
        <v>43</v>
      </c>
      <c r="AK10" s="27" t="s">
        <v>44</v>
      </c>
      <c r="AL10" s="27" t="s">
        <v>43</v>
      </c>
      <c r="AM10" s="27" t="s">
        <v>44</v>
      </c>
      <c r="AN10" s="27" t="s">
        <v>43</v>
      </c>
      <c r="AO10" s="27" t="s">
        <v>44</v>
      </c>
      <c r="AP10" s="27" t="s">
        <v>43</v>
      </c>
      <c r="AQ10" s="27" t="s">
        <v>44</v>
      </c>
      <c r="AR10" s="27" t="s">
        <v>43</v>
      </c>
      <c r="AS10" s="27" t="s">
        <v>44</v>
      </c>
      <c r="AT10" s="28" t="s">
        <v>0</v>
      </c>
      <c r="AU10" s="28" t="s">
        <v>0</v>
      </c>
      <c r="AV10" s="28" t="s">
        <v>0</v>
      </c>
      <c r="AW10" s="28" t="s">
        <v>0</v>
      </c>
      <c r="AX10" s="28" t="s">
        <v>0</v>
      </c>
      <c r="AY10" s="28" t="s">
        <v>45</v>
      </c>
      <c r="AZ10" s="28" t="s">
        <v>46</v>
      </c>
      <c r="BA10" s="28" t="s">
        <v>47</v>
      </c>
      <c r="BB10" s="28" t="s">
        <v>0</v>
      </c>
      <c r="BC10" s="28" t="s">
        <v>48</v>
      </c>
      <c r="BD10" s="28" t="s">
        <v>0</v>
      </c>
      <c r="BE10" s="27" t="s">
        <v>28</v>
      </c>
      <c r="BF10" s="27" t="s">
        <v>29</v>
      </c>
      <c r="BG10" s="27" t="s">
        <v>30</v>
      </c>
      <c r="BH10" s="27" t="s">
        <v>31</v>
      </c>
      <c r="BI10" s="28" t="s">
        <v>49</v>
      </c>
      <c r="BJ10" s="27" t="s">
        <v>28</v>
      </c>
      <c r="BK10" s="27" t="s">
        <v>29</v>
      </c>
      <c r="BL10" s="27" t="s">
        <v>30</v>
      </c>
      <c r="BM10" s="27" t="s">
        <v>31</v>
      </c>
      <c r="BN10" s="27" t="s">
        <v>43</v>
      </c>
      <c r="BO10" s="27" t="s">
        <v>44</v>
      </c>
      <c r="BP10" s="27" t="s">
        <v>43</v>
      </c>
      <c r="BQ10" s="27" t="s">
        <v>44</v>
      </c>
      <c r="BR10" s="27" t="s">
        <v>43</v>
      </c>
      <c r="BS10" s="27" t="s">
        <v>44</v>
      </c>
      <c r="BT10" s="27" t="s">
        <v>43</v>
      </c>
      <c r="BU10" s="27" t="s">
        <v>44</v>
      </c>
      <c r="BV10" s="27" t="s">
        <v>43</v>
      </c>
      <c r="BW10" s="27" t="s">
        <v>44</v>
      </c>
      <c r="BX10" s="28" t="s">
        <v>0</v>
      </c>
      <c r="BY10" s="28" t="s">
        <v>0</v>
      </c>
      <c r="BZ10" s="28" t="s">
        <v>0</v>
      </c>
      <c r="CA10" s="28" t="s">
        <v>0</v>
      </c>
      <c r="CB10" s="28" t="s">
        <v>0</v>
      </c>
      <c r="CC10" s="28" t="s">
        <v>0</v>
      </c>
      <c r="CD10" s="28" t="s">
        <v>0</v>
      </c>
      <c r="CE10" s="28" t="s">
        <v>0</v>
      </c>
      <c r="CF10" s="28" t="s">
        <v>0</v>
      </c>
      <c r="CG10" s="28" t="s">
        <v>0</v>
      </c>
      <c r="CH10" s="28" t="s">
        <v>50</v>
      </c>
      <c r="CI10" s="27" t="s">
        <v>28</v>
      </c>
      <c r="CJ10" s="27" t="s">
        <v>29</v>
      </c>
      <c r="CK10" s="27" t="s">
        <v>30</v>
      </c>
      <c r="CL10" s="27" t="s">
        <v>31</v>
      </c>
      <c r="CM10" s="28" t="s">
        <v>46</v>
      </c>
      <c r="CN10" s="27" t="s">
        <v>28</v>
      </c>
      <c r="CO10" s="27" t="s">
        <v>29</v>
      </c>
      <c r="CP10" s="27" t="s">
        <v>30</v>
      </c>
      <c r="CQ10" s="27" t="s">
        <v>31</v>
      </c>
      <c r="CR10" s="28" t="s">
        <v>0</v>
      </c>
      <c r="CS10" s="28" t="s">
        <v>0</v>
      </c>
      <c r="CT10" s="28" t="s">
        <v>0</v>
      </c>
      <c r="CU10" s="28" t="s">
        <v>0</v>
      </c>
      <c r="CV10" s="28" t="s">
        <v>0</v>
      </c>
      <c r="CW10" s="28" t="s">
        <v>0</v>
      </c>
      <c r="CX10" s="28" t="s">
        <v>0</v>
      </c>
      <c r="CY10" s="28" t="s">
        <v>0</v>
      </c>
      <c r="CZ10" s="28" t="s">
        <v>0</v>
      </c>
      <c r="DA10" s="28" t="s">
        <v>0</v>
      </c>
      <c r="DB10" s="28" t="s">
        <v>0</v>
      </c>
      <c r="DC10" s="28" t="s">
        <v>0</v>
      </c>
      <c r="DD10" s="28" t="s">
        <v>0</v>
      </c>
      <c r="DE10" s="28" t="s">
        <v>0</v>
      </c>
      <c r="DF10" s="28" t="s">
        <v>0</v>
      </c>
      <c r="DG10" s="28" t="s">
        <v>0</v>
      </c>
      <c r="DH10" s="28" t="s">
        <v>0</v>
      </c>
      <c r="DI10" s="28" t="s">
        <v>0</v>
      </c>
      <c r="DJ10" s="28" t="s">
        <v>0</v>
      </c>
      <c r="DK10" s="28" t="s">
        <v>0</v>
      </c>
      <c r="DL10" s="28" t="s">
        <v>0</v>
      </c>
      <c r="DM10" s="28" t="s">
        <v>0</v>
      </c>
      <c r="DN10" s="28" t="s">
        <v>0</v>
      </c>
      <c r="DO10" s="28" t="s">
        <v>0</v>
      </c>
      <c r="DP10" s="28" t="s">
        <v>0</v>
      </c>
      <c r="DQ10" s="28" t="s">
        <v>0</v>
      </c>
      <c r="DR10" s="28" t="s">
        <v>0</v>
      </c>
      <c r="DS10" s="28" t="s">
        <v>0</v>
      </c>
      <c r="DT10" s="28" t="s">
        <v>0</v>
      </c>
      <c r="DU10" s="28" t="s">
        <v>0</v>
      </c>
      <c r="DV10" s="28" t="s">
        <v>0</v>
      </c>
    </row>
    <row r="11" spans="1:126" x14ac:dyDescent="0.2">
      <c r="A11" s="31" t="s">
        <v>0</v>
      </c>
      <c r="B11" s="31" t="s">
        <v>0</v>
      </c>
      <c r="C11" s="31" t="s">
        <v>51</v>
      </c>
      <c r="D11" s="31" t="s">
        <v>52</v>
      </c>
      <c r="E11" s="31" t="s">
        <v>53</v>
      </c>
      <c r="F11" s="31" t="s">
        <v>54</v>
      </c>
      <c r="G11" s="31" t="s">
        <v>55</v>
      </c>
      <c r="H11" s="31" t="s">
        <v>56</v>
      </c>
      <c r="I11" s="31" t="s">
        <v>57</v>
      </c>
      <c r="J11" s="31" t="s">
        <v>58</v>
      </c>
      <c r="K11" s="31" t="s">
        <v>59</v>
      </c>
      <c r="L11" s="31" t="s">
        <v>60</v>
      </c>
      <c r="M11" s="31" t="s">
        <v>61</v>
      </c>
      <c r="N11" s="31" t="s">
        <v>62</v>
      </c>
      <c r="O11" s="31" t="s">
        <v>63</v>
      </c>
      <c r="P11" s="31" t="s">
        <v>64</v>
      </c>
      <c r="Q11" s="31" t="s">
        <v>65</v>
      </c>
      <c r="R11" s="31" t="s">
        <v>66</v>
      </c>
      <c r="S11" s="31" t="s">
        <v>67</v>
      </c>
      <c r="T11" s="31" t="s">
        <v>68</v>
      </c>
      <c r="U11" s="31" t="s">
        <v>69</v>
      </c>
      <c r="V11" s="31" t="s">
        <v>70</v>
      </c>
      <c r="W11" s="31" t="s">
        <v>71</v>
      </c>
      <c r="X11" s="31" t="s">
        <v>72</v>
      </c>
      <c r="Y11" s="31" t="s">
        <v>73</v>
      </c>
      <c r="Z11" s="31" t="s">
        <v>74</v>
      </c>
      <c r="AA11" s="31" t="s">
        <v>75</v>
      </c>
      <c r="AB11" s="31" t="s">
        <v>76</v>
      </c>
      <c r="AC11" s="31" t="s">
        <v>77</v>
      </c>
      <c r="AD11" s="31" t="s">
        <v>78</v>
      </c>
      <c r="AE11" s="31" t="s">
        <v>79</v>
      </c>
      <c r="AF11" s="31" t="s">
        <v>80</v>
      </c>
      <c r="AG11" s="31" t="s">
        <v>81</v>
      </c>
      <c r="AH11" s="31" t="s">
        <v>82</v>
      </c>
      <c r="AI11" s="31" t="s">
        <v>83</v>
      </c>
      <c r="AJ11" s="31" t="s">
        <v>84</v>
      </c>
      <c r="AK11" s="31" t="s">
        <v>85</v>
      </c>
      <c r="AL11" s="31" t="s">
        <v>86</v>
      </c>
      <c r="AM11" s="31" t="s">
        <v>87</v>
      </c>
      <c r="AN11" s="31" t="s">
        <v>88</v>
      </c>
      <c r="AO11" s="31" t="s">
        <v>89</v>
      </c>
      <c r="AP11" s="31" t="s">
        <v>90</v>
      </c>
      <c r="AQ11" s="31" t="s">
        <v>91</v>
      </c>
      <c r="AR11" s="31" t="s">
        <v>92</v>
      </c>
      <c r="AS11" s="31" t="s">
        <v>93</v>
      </c>
      <c r="AT11" s="31" t="s">
        <v>94</v>
      </c>
      <c r="AU11" s="31" t="s">
        <v>95</v>
      </c>
      <c r="AV11" s="31" t="s">
        <v>96</v>
      </c>
      <c r="AW11" s="31" t="s">
        <v>97</v>
      </c>
      <c r="AX11" s="31" t="s">
        <v>98</v>
      </c>
      <c r="AY11" s="31" t="s">
        <v>99</v>
      </c>
      <c r="AZ11" s="31" t="s">
        <v>100</v>
      </c>
      <c r="BA11" s="31" t="s">
        <v>101</v>
      </c>
      <c r="BB11" s="31" t="s">
        <v>102</v>
      </c>
      <c r="BC11" s="31" t="s">
        <v>103</v>
      </c>
      <c r="BD11" s="31" t="s">
        <v>104</v>
      </c>
      <c r="BE11" s="31" t="s">
        <v>105</v>
      </c>
      <c r="BF11" s="31" t="s">
        <v>106</v>
      </c>
      <c r="BG11" s="31" t="s">
        <v>107</v>
      </c>
      <c r="BH11" s="31" t="s">
        <v>108</v>
      </c>
      <c r="BI11" s="31" t="s">
        <v>109</v>
      </c>
      <c r="BJ11" s="31" t="s">
        <v>110</v>
      </c>
      <c r="BK11" s="31" t="s">
        <v>111</v>
      </c>
      <c r="BL11" s="31" t="s">
        <v>112</v>
      </c>
      <c r="BM11" s="31" t="s">
        <v>113</v>
      </c>
      <c r="BN11" s="31" t="s">
        <v>114</v>
      </c>
      <c r="BO11" s="31" t="s">
        <v>115</v>
      </c>
      <c r="BP11" s="31" t="s">
        <v>116</v>
      </c>
      <c r="BQ11" s="31" t="s">
        <v>117</v>
      </c>
      <c r="BR11" s="31" t="s">
        <v>118</v>
      </c>
      <c r="BS11" s="31" t="s">
        <v>119</v>
      </c>
      <c r="BT11" s="31" t="s">
        <v>120</v>
      </c>
      <c r="BU11" s="31" t="s">
        <v>121</v>
      </c>
      <c r="BV11" s="31" t="s">
        <v>122</v>
      </c>
      <c r="BW11" s="31" t="s">
        <v>123</v>
      </c>
      <c r="BX11" s="31" t="s">
        <v>124</v>
      </c>
      <c r="BY11" s="31" t="s">
        <v>125</v>
      </c>
      <c r="BZ11" s="31" t="s">
        <v>126</v>
      </c>
      <c r="CA11" s="31" t="s">
        <v>127</v>
      </c>
      <c r="CB11" s="31" t="s">
        <v>128</v>
      </c>
      <c r="CC11" s="31" t="s">
        <v>129</v>
      </c>
      <c r="CD11" s="31" t="s">
        <v>130</v>
      </c>
      <c r="CE11" s="31" t="s">
        <v>131</v>
      </c>
      <c r="CF11" s="31" t="s">
        <v>132</v>
      </c>
      <c r="CG11" s="31" t="s">
        <v>133</v>
      </c>
      <c r="CH11" s="31" t="s">
        <v>134</v>
      </c>
      <c r="CI11" s="31" t="s">
        <v>135</v>
      </c>
      <c r="CJ11" s="31" t="s">
        <v>136</v>
      </c>
      <c r="CK11" s="31" t="s">
        <v>137</v>
      </c>
      <c r="CL11" s="31" t="s">
        <v>138</v>
      </c>
      <c r="CM11" s="31" t="s">
        <v>139</v>
      </c>
      <c r="CN11" s="31" t="s">
        <v>140</v>
      </c>
      <c r="CO11" s="31" t="s">
        <v>141</v>
      </c>
      <c r="CP11" s="31" t="s">
        <v>142</v>
      </c>
      <c r="CQ11" s="31" t="s">
        <v>143</v>
      </c>
      <c r="CR11" s="31" t="s">
        <v>144</v>
      </c>
      <c r="CS11" s="31" t="s">
        <v>145</v>
      </c>
      <c r="CT11" s="31" t="s">
        <v>146</v>
      </c>
      <c r="CU11" s="31" t="s">
        <v>147</v>
      </c>
      <c r="CV11" s="31" t="s">
        <v>148</v>
      </c>
      <c r="CW11" s="31" t="s">
        <v>149</v>
      </c>
      <c r="CX11" s="31" t="s">
        <v>150</v>
      </c>
      <c r="CY11" s="31" t="s">
        <v>151</v>
      </c>
      <c r="CZ11" s="31" t="s">
        <v>152</v>
      </c>
      <c r="DA11" s="31" t="s">
        <v>153</v>
      </c>
      <c r="DB11" s="31" t="s">
        <v>154</v>
      </c>
      <c r="DC11" s="31" t="s">
        <v>155</v>
      </c>
      <c r="DD11" s="31" t="s">
        <v>156</v>
      </c>
      <c r="DE11" s="31" t="s">
        <v>157</v>
      </c>
      <c r="DF11" s="31" t="s">
        <v>158</v>
      </c>
      <c r="DG11" s="31" t="s">
        <v>159</v>
      </c>
      <c r="DH11" s="31" t="s">
        <v>160</v>
      </c>
      <c r="DI11" s="31" t="s">
        <v>161</v>
      </c>
      <c r="DJ11" s="31" t="s">
        <v>162</v>
      </c>
      <c r="DK11" s="31" t="s">
        <v>163</v>
      </c>
      <c r="DL11" s="31" t="s">
        <v>164</v>
      </c>
      <c r="DM11" s="31" t="s">
        <v>165</v>
      </c>
      <c r="DN11" s="31" t="s">
        <v>166</v>
      </c>
      <c r="DO11" s="31" t="s">
        <v>167</v>
      </c>
      <c r="DP11" s="31" t="s">
        <v>168</v>
      </c>
      <c r="DQ11" s="31" t="s">
        <v>169</v>
      </c>
      <c r="DR11" s="31" t="s">
        <v>170</v>
      </c>
      <c r="DS11" s="31" t="s">
        <v>171</v>
      </c>
      <c r="DT11" s="31" t="s">
        <v>172</v>
      </c>
      <c r="DU11" s="31" t="s">
        <v>173</v>
      </c>
      <c r="DV11" s="31" t="s">
        <v>174</v>
      </c>
    </row>
    <row r="12" spans="1:126" ht="33.75" x14ac:dyDescent="0.2">
      <c r="A12" s="32" t="s">
        <v>0</v>
      </c>
      <c r="B12" s="32" t="s">
        <v>175</v>
      </c>
      <c r="C12" s="32" t="s">
        <v>176</v>
      </c>
      <c r="D12" s="27" t="s">
        <v>177</v>
      </c>
      <c r="E12" s="33" t="s">
        <v>178</v>
      </c>
      <c r="F12" s="33" t="s">
        <v>178</v>
      </c>
      <c r="G12" s="33" t="s">
        <v>178</v>
      </c>
      <c r="H12" s="33" t="s">
        <v>178</v>
      </c>
      <c r="I12" s="33" t="s">
        <v>178</v>
      </c>
      <c r="J12" s="33" t="s">
        <v>178</v>
      </c>
      <c r="K12" s="33" t="s">
        <v>178</v>
      </c>
      <c r="L12" s="33" t="s">
        <v>178</v>
      </c>
      <c r="M12" s="33" t="s">
        <v>178</v>
      </c>
      <c r="N12" s="33" t="s">
        <v>178</v>
      </c>
      <c r="O12" s="33" t="s">
        <v>178</v>
      </c>
      <c r="P12" s="33" t="s">
        <v>178</v>
      </c>
      <c r="Q12" s="33" t="s">
        <v>178</v>
      </c>
      <c r="R12" s="33" t="s">
        <v>178</v>
      </c>
      <c r="S12" s="33" t="s">
        <v>178</v>
      </c>
      <c r="T12" s="33" t="s">
        <v>178</v>
      </c>
      <c r="U12" s="33" t="s">
        <v>178</v>
      </c>
      <c r="V12" s="33" t="s">
        <v>178</v>
      </c>
      <c r="W12" s="33" t="s">
        <v>178</v>
      </c>
      <c r="X12" s="33" t="s">
        <v>178</v>
      </c>
      <c r="Y12" s="33" t="s">
        <v>178</v>
      </c>
      <c r="Z12" s="33" t="s">
        <v>178</v>
      </c>
      <c r="AA12" s="33" t="s">
        <v>178</v>
      </c>
      <c r="AB12" s="33" t="s">
        <v>178</v>
      </c>
      <c r="AC12" s="33" t="s">
        <v>178</v>
      </c>
      <c r="AD12" s="33" t="s">
        <v>178</v>
      </c>
      <c r="AE12" s="33" t="s">
        <v>178</v>
      </c>
      <c r="AF12" s="33" t="s">
        <v>178</v>
      </c>
      <c r="AG12" s="33" t="s">
        <v>178</v>
      </c>
      <c r="AH12" s="33" t="s">
        <v>178</v>
      </c>
      <c r="AI12" s="33" t="s">
        <v>178</v>
      </c>
      <c r="AJ12" s="34">
        <v>5566141.2999999998</v>
      </c>
      <c r="AK12" s="34">
        <v>5206715.7</v>
      </c>
      <c r="AL12" s="34">
        <v>28981.599999999999</v>
      </c>
      <c r="AM12" s="35">
        <v>27039.3</v>
      </c>
      <c r="AN12" s="34">
        <v>1453501.5</v>
      </c>
      <c r="AO12" s="34">
        <v>1404186.1</v>
      </c>
      <c r="AP12" s="34">
        <v>275070.90000000002</v>
      </c>
      <c r="AQ12" s="34">
        <v>275000.5</v>
      </c>
      <c r="AR12" s="34">
        <v>3808587.3</v>
      </c>
      <c r="AS12" s="34">
        <v>3500489.8</v>
      </c>
      <c r="AT12" s="36">
        <f>AT13+AT46+AT55+AT66+AT88+AT92+AT109</f>
        <v>5560377.8000000007</v>
      </c>
      <c r="AU12" s="36">
        <f t="shared" ref="AU12:AX12" si="0">AU13+AU46+AU55+AU66+AU88+AU92+AU109</f>
        <v>68258.700000000012</v>
      </c>
      <c r="AV12" s="36">
        <f>AV13+AV46+AV55+AV66+AV88+AV92+AV109</f>
        <v>1519545.6</v>
      </c>
      <c r="AW12" s="36">
        <f t="shared" si="0"/>
        <v>329335.19999999995</v>
      </c>
      <c r="AX12" s="36">
        <f t="shared" si="0"/>
        <v>3643238.3000000003</v>
      </c>
      <c r="AY12" s="36">
        <f t="shared" ref="AY12" si="1">AY13+AY46+AY55+AY66+AY88+AY92+AY109</f>
        <v>4634770.3</v>
      </c>
      <c r="AZ12" s="36">
        <f t="shared" ref="AZ12" si="2">AZ13+AZ46+AZ55+AZ66+AZ88+AZ92+AZ109</f>
        <v>81499.5</v>
      </c>
      <c r="BA12" s="36">
        <f t="shared" ref="BA12" si="3">BA13+BA46+BA55+BA66+BA88+BA92+BA109</f>
        <v>1287492.8</v>
      </c>
      <c r="BB12" s="36">
        <f t="shared" ref="BB12" si="4">BB13+BB46+BB55+BB66+BB88+BB92+BB109</f>
        <v>171700</v>
      </c>
      <c r="BC12" s="36">
        <f t="shared" ref="BC12" si="5">BC13+BC46+BC55+BC66+BC88+BC92+BC109</f>
        <v>3094078</v>
      </c>
      <c r="BD12" s="36">
        <f t="shared" ref="BD12" si="6">BD13+BD46+BD55+BD66+BD88+BD92+BD109</f>
        <v>3758392.8999999994</v>
      </c>
      <c r="BE12" s="36">
        <f t="shared" ref="BE12" si="7">BE13+BE46+BE55+BE66+BE88+BE92+BE109</f>
        <v>81738.7</v>
      </c>
      <c r="BF12" s="36">
        <f t="shared" ref="BF12" si="8">BF13+BF46+BF55+BF66+BF88+BF92+BF109</f>
        <v>1173723.8</v>
      </c>
      <c r="BG12" s="36">
        <f t="shared" ref="BG12" si="9">BG13+BG46+BG55+BG66+BG88+BG92+BG109</f>
        <v>0</v>
      </c>
      <c r="BH12" s="36">
        <f t="shared" ref="BH12" si="10">BH13+BH46+BH55+BH66+BH88+BH92+BH109</f>
        <v>2502930.3999999994</v>
      </c>
      <c r="BI12" s="36">
        <f t="shared" ref="BI12" si="11">BI13+BI46+BI55+BI66+BI88+BI92+BI109</f>
        <v>3716061.8000000003</v>
      </c>
      <c r="BJ12" s="36">
        <f t="shared" ref="BJ12" si="12">BJ13+BJ46+BJ55+BJ66+BJ88+BJ92+BJ109</f>
        <v>0</v>
      </c>
      <c r="BK12" s="36">
        <f t="shared" ref="BK12" si="13">BK13+BK46+BK55+BK66+BK88+BK92+BK109</f>
        <v>1185926</v>
      </c>
      <c r="BL12" s="36">
        <f t="shared" ref="BL12" si="14">BL13+BL46+BL55+BL66+BL88+BL92+BL109</f>
        <v>0</v>
      </c>
      <c r="BM12" s="36">
        <f t="shared" ref="BM12" si="15">BM13+BM46+BM55+BM66+BM88+BM92+BM109</f>
        <v>2530135.8000000003</v>
      </c>
      <c r="BN12" s="34">
        <v>4918113.3</v>
      </c>
      <c r="BO12" s="34">
        <v>4702342</v>
      </c>
      <c r="BP12" s="34">
        <v>13740.1</v>
      </c>
      <c r="BQ12" s="34">
        <v>11878.6</v>
      </c>
      <c r="BR12" s="34">
        <v>1344762.6</v>
      </c>
      <c r="BS12" s="37" t="s">
        <v>179</v>
      </c>
      <c r="BT12" s="34">
        <v>253020.9</v>
      </c>
      <c r="BU12" s="34">
        <v>252950.5</v>
      </c>
      <c r="BV12" s="34">
        <v>3306589.7</v>
      </c>
      <c r="BW12" s="34">
        <v>3102475</v>
      </c>
      <c r="BX12" s="36">
        <f>BX13+BX46+BX55+BX66+BX88+BX92+BX109</f>
        <v>4775597.8</v>
      </c>
      <c r="BY12" s="36">
        <f t="shared" ref="BY12" si="16">BY13+BY46+BY55+BY66+BY88+BY92+BY109</f>
        <v>61623.80000000001</v>
      </c>
      <c r="BZ12" s="36">
        <f>BZ13+BZ46+BZ55+BZ66+BZ88+BZ92+BZ109</f>
        <v>1224511.8999999999</v>
      </c>
      <c r="CA12" s="36">
        <f t="shared" ref="CA12" si="17">CA13+CA46+CA55+CA66+CA88+CA92+CA109</f>
        <v>272935.19999999995</v>
      </c>
      <c r="CB12" s="36">
        <f t="shared" ref="CB12" si="18">CB13+CB46+CB55+CB66+CB88+CB92+CB109</f>
        <v>3216526.9</v>
      </c>
      <c r="CC12" s="36">
        <f t="shared" ref="CC12" si="19">CC13+CC46+CC55+CC66+CC88+CC92+CC109</f>
        <v>3868284.8000000003</v>
      </c>
      <c r="CD12" s="36">
        <f t="shared" ref="CD12" si="20">CD13+CD46+CD55+CD66+CD88+CD92+CD109</f>
        <v>81962.100000000006</v>
      </c>
      <c r="CE12" s="36">
        <f t="shared" ref="CE12" si="21">CE13+CE46+CE55+CE66+CE88+CE92+CE109</f>
        <v>1255767.7000000002</v>
      </c>
      <c r="CF12" s="36">
        <f t="shared" ref="CF12" si="22">CF13+CF46+CF55+CF66+CF88+CF92+CF109</f>
        <v>0</v>
      </c>
      <c r="CG12" s="36">
        <f t="shared" ref="CG12" si="23">CG13+CG46+CG55+CG66+CG88+CG92+CG109</f>
        <v>2530555</v>
      </c>
      <c r="CH12" s="36">
        <f t="shared" ref="CH12" si="24">CH13+CH46+CH55+CH66+CH88+CH92+CH109</f>
        <v>3709238.2999999989</v>
      </c>
      <c r="CI12" s="36">
        <f t="shared" ref="CI12" si="25">CI13+CI46+CI55+CI66+CI88+CI92+CI109</f>
        <v>81738.7</v>
      </c>
      <c r="CJ12" s="36">
        <f t="shared" ref="CJ12" si="26">CJ13+CJ46+CJ55+CJ66+CJ88+CJ92+CJ109</f>
        <v>1143398.2</v>
      </c>
      <c r="CK12" s="36">
        <f t="shared" ref="CK12" si="27">CK13+CK46+CK55+CK66+CK88+CK92+CK109</f>
        <v>0</v>
      </c>
      <c r="CL12" s="36">
        <f t="shared" ref="CL12" si="28">CL13+CL46+CL55+CL66+CL88+CL92+CL109</f>
        <v>2484101.399999999</v>
      </c>
      <c r="CM12" s="36">
        <f t="shared" ref="CM12" si="29">CM13+CM46+CM55+CM66+CM88+CM92+CM109</f>
        <v>3648847.9</v>
      </c>
      <c r="CN12" s="36">
        <f t="shared" ref="CN12" si="30">CN13+CN46+CN55+CN66+CN88+CN92+CN109</f>
        <v>0</v>
      </c>
      <c r="CO12" s="36">
        <f t="shared" ref="CO12" si="31">CO13+CO46+CO55+CO66+CO88+CO92+CO109</f>
        <v>1130072.5</v>
      </c>
      <c r="CP12" s="36">
        <f t="shared" ref="CP12" si="32">CP13+CP46+CP55+CP66+CP88+CP92+CP109</f>
        <v>0</v>
      </c>
      <c r="CQ12" s="36">
        <f t="shared" ref="CQ12" si="33">CQ13+CQ46+CQ55+CQ66+CQ88+CQ92+CQ109</f>
        <v>2518775.4</v>
      </c>
      <c r="CR12" s="34">
        <v>5561521.7000000002</v>
      </c>
      <c r="CS12" s="34">
        <v>28981.599999999999</v>
      </c>
      <c r="CT12" s="34">
        <v>1453501.5</v>
      </c>
      <c r="CU12" s="34">
        <v>276570.90000000002</v>
      </c>
      <c r="CV12" s="34">
        <v>3802467.7</v>
      </c>
      <c r="CW12" s="36">
        <f>CW13+CW46+CW55+CW66+CW88+CW92+CW109</f>
        <v>5560377.8000000007</v>
      </c>
      <c r="CX12" s="36">
        <f t="shared" ref="CX12" si="34">CX13+CX46+CX55+CX66+CX88+CX92+CX109</f>
        <v>68258.700000000012</v>
      </c>
      <c r="CY12" s="36">
        <f>CY13+CY46+CY55+CY66+CY88+CY92+CY109</f>
        <v>1519545.6</v>
      </c>
      <c r="CZ12" s="36">
        <f t="shared" ref="CZ12" si="35">CZ13+CZ46+CZ55+CZ66+CZ88+CZ92+CZ109</f>
        <v>329335.19999999995</v>
      </c>
      <c r="DA12" s="36">
        <f t="shared" ref="DA12:DF12" si="36">DA13+DA46+DA55+DA66+DA88+DA92+DA109</f>
        <v>3643238.3000000003</v>
      </c>
      <c r="DB12" s="36">
        <f t="shared" si="36"/>
        <v>4634770.3</v>
      </c>
      <c r="DC12" s="36">
        <f t="shared" si="36"/>
        <v>81499.5</v>
      </c>
      <c r="DD12" s="36">
        <f t="shared" si="36"/>
        <v>1287492.8</v>
      </c>
      <c r="DE12" s="36">
        <f t="shared" si="36"/>
        <v>171700</v>
      </c>
      <c r="DF12" s="36">
        <f t="shared" si="36"/>
        <v>3094078</v>
      </c>
      <c r="DG12" s="34">
        <v>4915169.4000000004</v>
      </c>
      <c r="DH12" s="34">
        <v>14759.6</v>
      </c>
      <c r="DI12" s="34">
        <v>1345108.3</v>
      </c>
      <c r="DJ12" s="34">
        <v>254520.9</v>
      </c>
      <c r="DK12" s="34">
        <v>3300780.6</v>
      </c>
      <c r="DL12" s="36">
        <f>DL13+DL46+DL55+DL66+DL88+DL92+DL109</f>
        <v>4775597.8</v>
      </c>
      <c r="DM12" s="36">
        <f t="shared" ref="DM12" si="37">DM13+DM46+DM55+DM66+DM88+DM92+DM109</f>
        <v>61623.80000000001</v>
      </c>
      <c r="DN12" s="36">
        <f>DN13+DN46+DN55+DN66+DN88+DN92+DN109</f>
        <v>1224511.8999999999</v>
      </c>
      <c r="DO12" s="36">
        <f t="shared" ref="DO12" si="38">DO13+DO46+DO55+DO66+DO88+DO92+DO109</f>
        <v>272935.19999999995</v>
      </c>
      <c r="DP12" s="36">
        <f t="shared" ref="DP12:DU12" si="39">DP13+DP46+DP55+DP66+DP88+DP92+DP109</f>
        <v>3216526.9</v>
      </c>
      <c r="DQ12" s="36">
        <f t="shared" si="39"/>
        <v>3868284.8000000003</v>
      </c>
      <c r="DR12" s="36">
        <f t="shared" si="39"/>
        <v>81962.100000000006</v>
      </c>
      <c r="DS12" s="36">
        <f t="shared" si="39"/>
        <v>1255767.7000000002</v>
      </c>
      <c r="DT12" s="36">
        <f t="shared" si="39"/>
        <v>0</v>
      </c>
      <c r="DU12" s="36">
        <f t="shared" si="39"/>
        <v>2530555</v>
      </c>
      <c r="DV12" s="37" t="s">
        <v>0</v>
      </c>
    </row>
    <row r="13" spans="1:126" ht="45" x14ac:dyDescent="0.2">
      <c r="A13" s="32" t="s">
        <v>0</v>
      </c>
      <c r="B13" s="32" t="s">
        <v>180</v>
      </c>
      <c r="C13" s="32" t="s">
        <v>181</v>
      </c>
      <c r="D13" s="27" t="s">
        <v>182</v>
      </c>
      <c r="E13" s="33" t="s">
        <v>178</v>
      </c>
      <c r="F13" s="33" t="s">
        <v>178</v>
      </c>
      <c r="G13" s="33" t="s">
        <v>178</v>
      </c>
      <c r="H13" s="33" t="s">
        <v>178</v>
      </c>
      <c r="I13" s="33" t="s">
        <v>178</v>
      </c>
      <c r="J13" s="33" t="s">
        <v>178</v>
      </c>
      <c r="K13" s="33" t="s">
        <v>178</v>
      </c>
      <c r="L13" s="33" t="s">
        <v>178</v>
      </c>
      <c r="M13" s="33" t="s">
        <v>178</v>
      </c>
      <c r="N13" s="33" t="s">
        <v>178</v>
      </c>
      <c r="O13" s="33" t="s">
        <v>178</v>
      </c>
      <c r="P13" s="33" t="s">
        <v>178</v>
      </c>
      <c r="Q13" s="33" t="s">
        <v>178</v>
      </c>
      <c r="R13" s="33" t="s">
        <v>178</v>
      </c>
      <c r="S13" s="33" t="s">
        <v>178</v>
      </c>
      <c r="T13" s="33" t="s">
        <v>178</v>
      </c>
      <c r="U13" s="33" t="s">
        <v>178</v>
      </c>
      <c r="V13" s="33" t="s">
        <v>178</v>
      </c>
      <c r="W13" s="33" t="s">
        <v>178</v>
      </c>
      <c r="X13" s="33" t="s">
        <v>178</v>
      </c>
      <c r="Y13" s="33" t="s">
        <v>178</v>
      </c>
      <c r="Z13" s="33" t="s">
        <v>178</v>
      </c>
      <c r="AA13" s="33" t="s">
        <v>178</v>
      </c>
      <c r="AB13" s="33" t="s">
        <v>178</v>
      </c>
      <c r="AC13" s="33" t="s">
        <v>178</v>
      </c>
      <c r="AD13" s="33" t="s">
        <v>178</v>
      </c>
      <c r="AE13" s="33" t="s">
        <v>178</v>
      </c>
      <c r="AF13" s="33" t="s">
        <v>178</v>
      </c>
      <c r="AG13" s="33" t="s">
        <v>178</v>
      </c>
      <c r="AH13" s="33" t="s">
        <v>178</v>
      </c>
      <c r="AI13" s="33" t="s">
        <v>178</v>
      </c>
      <c r="AJ13" s="34">
        <v>2848163.1</v>
      </c>
      <c r="AK13" s="34">
        <v>2588024.2999999998</v>
      </c>
      <c r="AL13" s="34">
        <v>3506</v>
      </c>
      <c r="AM13" s="35">
        <v>1679.7</v>
      </c>
      <c r="AN13" s="34">
        <v>30874.2</v>
      </c>
      <c r="AO13" s="34">
        <v>28488.2</v>
      </c>
      <c r="AP13" s="34">
        <v>275070.90000000002</v>
      </c>
      <c r="AQ13" s="34">
        <v>275000.5</v>
      </c>
      <c r="AR13" s="34">
        <v>2538712</v>
      </c>
      <c r="AS13" s="34">
        <v>2282855.9</v>
      </c>
      <c r="AT13" s="36">
        <f>AT14+AT41</f>
        <v>3180137.0000000005</v>
      </c>
      <c r="AU13" s="36">
        <f t="shared" ref="AU13:AX13" si="40">AU14+AU41</f>
        <v>33174.200000000004</v>
      </c>
      <c r="AV13" s="36">
        <f t="shared" si="40"/>
        <v>252038.90000000002</v>
      </c>
      <c r="AW13" s="36">
        <f t="shared" si="40"/>
        <v>327155.69999999995</v>
      </c>
      <c r="AX13" s="36">
        <f t="shared" si="40"/>
        <v>2567768.2000000002</v>
      </c>
      <c r="AY13" s="36">
        <f>AY14+AY41</f>
        <v>2236304.7999999998</v>
      </c>
      <c r="AZ13" s="36">
        <f t="shared" ref="AZ13" si="41">AZ14+AZ41</f>
        <v>0</v>
      </c>
      <c r="BA13" s="36">
        <f t="shared" ref="BA13" si="42">BA14+BA41</f>
        <v>5000</v>
      </c>
      <c r="BB13" s="36">
        <f t="shared" ref="BB13" si="43">BB14+BB41</f>
        <v>171700</v>
      </c>
      <c r="BC13" s="36">
        <f t="shared" ref="BC13" si="44">BC14+BC41</f>
        <v>2059604.8</v>
      </c>
      <c r="BD13" s="36">
        <f t="shared" ref="BD13" si="45">BD14+BD41</f>
        <v>1549276.5999999996</v>
      </c>
      <c r="BE13" s="36">
        <f t="shared" ref="BE13" si="46">BE14+BE41</f>
        <v>0</v>
      </c>
      <c r="BF13" s="36">
        <f t="shared" ref="BF13" si="47">BF14+BF41</f>
        <v>0</v>
      </c>
      <c r="BG13" s="36">
        <f t="shared" ref="BG13" si="48">BG14+BG41</f>
        <v>0</v>
      </c>
      <c r="BH13" s="36">
        <f t="shared" ref="BH13" si="49">BH14+BH41</f>
        <v>1549276.5999999996</v>
      </c>
      <c r="BI13" s="36">
        <f t="shared" ref="BI13" si="50">BI14+BI41</f>
        <v>1548198.0999999999</v>
      </c>
      <c r="BJ13" s="36">
        <f t="shared" ref="BJ13" si="51">BJ14+BJ41</f>
        <v>0</v>
      </c>
      <c r="BK13" s="36">
        <f t="shared" ref="BK13" si="52">BK14+BK41</f>
        <v>0</v>
      </c>
      <c r="BL13" s="36">
        <f t="shared" ref="BL13" si="53">BL14+BL41</f>
        <v>0</v>
      </c>
      <c r="BM13" s="36">
        <f t="shared" ref="BM13" si="54">BM14+BM41</f>
        <v>1548198.0999999999</v>
      </c>
      <c r="BN13" s="34">
        <v>2347263.6</v>
      </c>
      <c r="BO13" s="34">
        <v>2187859.2999999998</v>
      </c>
      <c r="BP13" s="34">
        <v>3506</v>
      </c>
      <c r="BQ13" s="34">
        <v>1679.7</v>
      </c>
      <c r="BR13" s="34">
        <v>30724.2</v>
      </c>
      <c r="BS13" s="37" t="s">
        <v>183</v>
      </c>
      <c r="BT13" s="34">
        <v>253020.9</v>
      </c>
      <c r="BU13" s="34">
        <v>252950.5</v>
      </c>
      <c r="BV13" s="34">
        <v>2060012.5</v>
      </c>
      <c r="BW13" s="34">
        <v>1904890.9</v>
      </c>
      <c r="BX13" s="36">
        <f>BX14+BX41</f>
        <v>2536294.2000000002</v>
      </c>
      <c r="BY13" s="36">
        <f t="shared" ref="BY13" si="55">BY14+BY41</f>
        <v>33174.200000000004</v>
      </c>
      <c r="BZ13" s="36">
        <f t="shared" ref="BZ13" si="56">BZ14+BZ41</f>
        <v>7161.2</v>
      </c>
      <c r="CA13" s="36">
        <f t="shared" ref="CA13" si="57">CA14+CA41</f>
        <v>270755.69999999995</v>
      </c>
      <c r="CB13" s="36">
        <f t="shared" ref="CB13" si="58">CB14+CB41</f>
        <v>2225203.1</v>
      </c>
      <c r="CC13" s="36">
        <f>CC14+CC41</f>
        <v>1642825.7</v>
      </c>
      <c r="CD13" s="36">
        <f t="shared" ref="CD13" si="59">CD14+CD41</f>
        <v>0</v>
      </c>
      <c r="CE13" s="36">
        <f t="shared" ref="CE13" si="60">CE14+CE41</f>
        <v>0</v>
      </c>
      <c r="CF13" s="36">
        <f t="shared" ref="CF13" si="61">CF14+CF41</f>
        <v>0</v>
      </c>
      <c r="CG13" s="36">
        <f t="shared" ref="CG13" si="62">CG14+CG41</f>
        <v>1642825.7</v>
      </c>
      <c r="CH13" s="36">
        <f t="shared" ref="CH13" si="63">CH14+CH41</f>
        <v>1541200.1999999995</v>
      </c>
      <c r="CI13" s="36">
        <f t="shared" ref="CI13" si="64">CI14+CI41</f>
        <v>0</v>
      </c>
      <c r="CJ13" s="36">
        <f t="shared" ref="CJ13" si="65">CJ14+CJ41</f>
        <v>0</v>
      </c>
      <c r="CK13" s="36">
        <f t="shared" ref="CK13" si="66">CK14+CK41</f>
        <v>0</v>
      </c>
      <c r="CL13" s="36">
        <f t="shared" ref="CL13" si="67">CL14+CL41</f>
        <v>1541200.1999999995</v>
      </c>
      <c r="CM13" s="36">
        <f t="shared" ref="CM13" si="68">CM14+CM41</f>
        <v>1547590.2999999998</v>
      </c>
      <c r="CN13" s="36">
        <f t="shared" ref="CN13" si="69">CN14+CN41</f>
        <v>0</v>
      </c>
      <c r="CO13" s="36">
        <f t="shared" ref="CO13" si="70">CO14+CO41</f>
        <v>0</v>
      </c>
      <c r="CP13" s="36">
        <f t="shared" ref="CP13" si="71">CP14+CP41</f>
        <v>0</v>
      </c>
      <c r="CQ13" s="36">
        <f t="shared" ref="CQ13" si="72">CQ14+CQ41</f>
        <v>1547590.2999999998</v>
      </c>
      <c r="CR13" s="34">
        <v>2846157.1</v>
      </c>
      <c r="CS13" s="34">
        <v>0</v>
      </c>
      <c r="CT13" s="34">
        <v>30874.2</v>
      </c>
      <c r="CU13" s="34">
        <v>276570.90000000002</v>
      </c>
      <c r="CV13" s="34">
        <v>2538712</v>
      </c>
      <c r="CW13" s="36">
        <f>CW14+CW41</f>
        <v>3180137.0000000005</v>
      </c>
      <c r="CX13" s="36">
        <f t="shared" ref="CX13" si="73">CX14+CX41</f>
        <v>33174.200000000004</v>
      </c>
      <c r="CY13" s="36">
        <f t="shared" ref="CY13" si="74">CY14+CY41</f>
        <v>252038.90000000002</v>
      </c>
      <c r="CZ13" s="36">
        <f t="shared" ref="CZ13" si="75">CZ14+CZ41</f>
        <v>327155.69999999995</v>
      </c>
      <c r="DA13" s="36">
        <f t="shared" ref="DA13" si="76">DA14+DA41</f>
        <v>2567768.2000000002</v>
      </c>
      <c r="DB13" s="36">
        <f>DB14+DB41</f>
        <v>2236304.7999999998</v>
      </c>
      <c r="DC13" s="36">
        <f t="shared" ref="DC13:DF13" si="77">DC14+DC41</f>
        <v>0</v>
      </c>
      <c r="DD13" s="36">
        <f t="shared" si="77"/>
        <v>5000</v>
      </c>
      <c r="DE13" s="36">
        <f t="shared" si="77"/>
        <v>171700</v>
      </c>
      <c r="DF13" s="36">
        <f t="shared" si="77"/>
        <v>2059604.8</v>
      </c>
      <c r="DG13" s="34">
        <v>2345568.1</v>
      </c>
      <c r="DH13" s="34">
        <v>0</v>
      </c>
      <c r="DI13" s="34">
        <v>30724.2</v>
      </c>
      <c r="DJ13" s="34">
        <v>254520.9</v>
      </c>
      <c r="DK13" s="34">
        <v>2060323</v>
      </c>
      <c r="DL13" s="36">
        <f>DL14+DL41</f>
        <v>2536294.2000000002</v>
      </c>
      <c r="DM13" s="36">
        <f t="shared" ref="DM13" si="78">DM14+DM41</f>
        <v>33174.200000000004</v>
      </c>
      <c r="DN13" s="36">
        <f t="shared" ref="DN13" si="79">DN14+DN41</f>
        <v>7161.2</v>
      </c>
      <c r="DO13" s="36">
        <f t="shared" ref="DO13" si="80">DO14+DO41</f>
        <v>270755.69999999995</v>
      </c>
      <c r="DP13" s="36">
        <f t="shared" ref="DP13" si="81">DP14+DP41</f>
        <v>2225203.1</v>
      </c>
      <c r="DQ13" s="36">
        <f>DQ14+DQ41</f>
        <v>1642825.7</v>
      </c>
      <c r="DR13" s="36">
        <f t="shared" ref="DR13:DU13" si="82">DR14+DR41</f>
        <v>0</v>
      </c>
      <c r="DS13" s="36">
        <f t="shared" si="82"/>
        <v>0</v>
      </c>
      <c r="DT13" s="36">
        <f t="shared" si="82"/>
        <v>0</v>
      </c>
      <c r="DU13" s="36">
        <f t="shared" si="82"/>
        <v>1642825.7</v>
      </c>
      <c r="DV13" s="37" t="s">
        <v>0</v>
      </c>
    </row>
    <row r="14" spans="1:126" ht="45" x14ac:dyDescent="0.2">
      <c r="A14" s="32" t="s">
        <v>0</v>
      </c>
      <c r="B14" s="32" t="s">
        <v>184</v>
      </c>
      <c r="C14" s="32" t="s">
        <v>185</v>
      </c>
      <c r="D14" s="27" t="s">
        <v>186</v>
      </c>
      <c r="E14" s="33" t="s">
        <v>178</v>
      </c>
      <c r="F14" s="33" t="s">
        <v>178</v>
      </c>
      <c r="G14" s="33" t="s">
        <v>178</v>
      </c>
      <c r="H14" s="33" t="s">
        <v>178</v>
      </c>
      <c r="I14" s="33" t="s">
        <v>178</v>
      </c>
      <c r="J14" s="33" t="s">
        <v>178</v>
      </c>
      <c r="K14" s="33" t="s">
        <v>178</v>
      </c>
      <c r="L14" s="33" t="s">
        <v>178</v>
      </c>
      <c r="M14" s="33" t="s">
        <v>178</v>
      </c>
      <c r="N14" s="33" t="s">
        <v>178</v>
      </c>
      <c r="O14" s="33" t="s">
        <v>178</v>
      </c>
      <c r="P14" s="33" t="s">
        <v>178</v>
      </c>
      <c r="Q14" s="33" t="s">
        <v>178</v>
      </c>
      <c r="R14" s="33" t="s">
        <v>178</v>
      </c>
      <c r="S14" s="33" t="s">
        <v>178</v>
      </c>
      <c r="T14" s="33" t="s">
        <v>178</v>
      </c>
      <c r="U14" s="33" t="s">
        <v>178</v>
      </c>
      <c r="V14" s="33" t="s">
        <v>178</v>
      </c>
      <c r="W14" s="33" t="s">
        <v>178</v>
      </c>
      <c r="X14" s="33" t="s">
        <v>178</v>
      </c>
      <c r="Y14" s="33" t="s">
        <v>178</v>
      </c>
      <c r="Z14" s="33" t="s">
        <v>178</v>
      </c>
      <c r="AA14" s="33" t="s">
        <v>178</v>
      </c>
      <c r="AB14" s="33" t="s">
        <v>178</v>
      </c>
      <c r="AC14" s="33" t="s">
        <v>178</v>
      </c>
      <c r="AD14" s="33" t="s">
        <v>178</v>
      </c>
      <c r="AE14" s="33" t="s">
        <v>178</v>
      </c>
      <c r="AF14" s="33" t="s">
        <v>178</v>
      </c>
      <c r="AG14" s="33" t="s">
        <v>178</v>
      </c>
      <c r="AH14" s="33" t="s">
        <v>178</v>
      </c>
      <c r="AI14" s="33" t="s">
        <v>178</v>
      </c>
      <c r="AJ14" s="34">
        <v>2832107.8</v>
      </c>
      <c r="AK14" s="34">
        <v>2571969</v>
      </c>
      <c r="AL14" s="34">
        <v>3506</v>
      </c>
      <c r="AM14" s="35">
        <v>1679.7</v>
      </c>
      <c r="AN14" s="34">
        <v>30874.2</v>
      </c>
      <c r="AO14" s="34">
        <v>28488.2</v>
      </c>
      <c r="AP14" s="34">
        <v>275070.90000000002</v>
      </c>
      <c r="AQ14" s="34">
        <v>275000.5</v>
      </c>
      <c r="AR14" s="34">
        <v>2522656.7000000002</v>
      </c>
      <c r="AS14" s="34">
        <v>2266800.6</v>
      </c>
      <c r="AT14" s="36">
        <f>SUM(AT15:AT40)</f>
        <v>3165587.0000000005</v>
      </c>
      <c r="AU14" s="36">
        <f t="shared" ref="AU14:AX14" si="83">SUM(AU15:AU40)</f>
        <v>33174.200000000004</v>
      </c>
      <c r="AV14" s="36">
        <f>SUM(AV15:AV40)</f>
        <v>252038.90000000002</v>
      </c>
      <c r="AW14" s="36">
        <f t="shared" si="83"/>
        <v>327155.69999999995</v>
      </c>
      <c r="AX14" s="36">
        <f t="shared" si="83"/>
        <v>2553218.2000000002</v>
      </c>
      <c r="AY14" s="36">
        <f t="shared" ref="AY14" si="84">SUM(AY15:AY40)</f>
        <v>2222654.1999999997</v>
      </c>
      <c r="AZ14" s="36">
        <f t="shared" ref="AZ14" si="85">SUM(AZ15:AZ40)</f>
        <v>0</v>
      </c>
      <c r="BA14" s="36">
        <f t="shared" ref="BA14" si="86">SUM(BA15:BA40)</f>
        <v>5000</v>
      </c>
      <c r="BB14" s="36">
        <f t="shared" ref="BB14" si="87">SUM(BB15:BB40)</f>
        <v>171700</v>
      </c>
      <c r="BC14" s="36">
        <f t="shared" ref="BC14" si="88">SUM(BC15:BC40)</f>
        <v>2045954.2</v>
      </c>
      <c r="BD14" s="36">
        <f t="shared" ref="BD14" si="89">SUM(BD15:BD40)</f>
        <v>1534921.2999999996</v>
      </c>
      <c r="BE14" s="36">
        <f t="shared" ref="BE14" si="90">SUM(BE15:BE40)</f>
        <v>0</v>
      </c>
      <c r="BF14" s="36">
        <f t="shared" ref="BF14" si="91">SUM(BF15:BF40)</f>
        <v>0</v>
      </c>
      <c r="BG14" s="36">
        <f t="shared" ref="BG14" si="92">SUM(BG15:BG40)</f>
        <v>0</v>
      </c>
      <c r="BH14" s="36">
        <f t="shared" ref="BH14" si="93">SUM(BH15:BH40)</f>
        <v>1534921.2999999996</v>
      </c>
      <c r="BI14" s="36">
        <f t="shared" ref="BI14" si="94">SUM(BI15:BI40)</f>
        <v>1541768.2</v>
      </c>
      <c r="BJ14" s="36">
        <f t="shared" ref="BJ14" si="95">SUM(BJ15:BJ40)</f>
        <v>0</v>
      </c>
      <c r="BK14" s="36">
        <f t="shared" ref="BK14" si="96">SUM(BK15:BK40)</f>
        <v>0</v>
      </c>
      <c r="BL14" s="36">
        <f t="shared" ref="BL14" si="97">SUM(BL15:BL40)</f>
        <v>0</v>
      </c>
      <c r="BM14" s="36">
        <f t="shared" ref="BM14" si="98">SUM(BM15:BM40)</f>
        <v>1541768.2</v>
      </c>
      <c r="BN14" s="34">
        <v>2341242.7000000002</v>
      </c>
      <c r="BO14" s="34">
        <v>2181838.4</v>
      </c>
      <c r="BP14" s="34">
        <v>3506</v>
      </c>
      <c r="BQ14" s="34">
        <v>1679.7</v>
      </c>
      <c r="BR14" s="34">
        <v>30724.2</v>
      </c>
      <c r="BS14" s="37" t="s">
        <v>183</v>
      </c>
      <c r="BT14" s="34">
        <v>253020.9</v>
      </c>
      <c r="BU14" s="34">
        <v>252950.5</v>
      </c>
      <c r="BV14" s="34">
        <v>2053991.6</v>
      </c>
      <c r="BW14" s="34">
        <v>1898870</v>
      </c>
      <c r="BX14" s="36">
        <f>SUM(BX15:BX40)</f>
        <v>2530322.7000000002</v>
      </c>
      <c r="BY14" s="36">
        <f t="shared" ref="BY14" si="99">SUM(BY15:BY40)</f>
        <v>33174.200000000004</v>
      </c>
      <c r="BZ14" s="36">
        <f>SUM(BZ15:BZ40)</f>
        <v>7161.2</v>
      </c>
      <c r="CA14" s="36">
        <f t="shared" ref="CA14" si="100">SUM(CA15:CA40)</f>
        <v>270755.69999999995</v>
      </c>
      <c r="CB14" s="36">
        <f t="shared" ref="CB14" si="101">SUM(CB15:CB40)</f>
        <v>2219231.6</v>
      </c>
      <c r="CC14" s="36">
        <f t="shared" ref="CC14" si="102">SUM(CC15:CC40)</f>
        <v>1636500.8</v>
      </c>
      <c r="CD14" s="36">
        <f t="shared" ref="CD14" si="103">SUM(CD15:CD40)</f>
        <v>0</v>
      </c>
      <c r="CE14" s="36">
        <f t="shared" ref="CE14" si="104">SUM(CE15:CE40)</f>
        <v>0</v>
      </c>
      <c r="CF14" s="36">
        <f t="shared" ref="CF14" si="105">SUM(CF15:CF40)</f>
        <v>0</v>
      </c>
      <c r="CG14" s="36">
        <f t="shared" ref="CG14" si="106">SUM(CG15:CG40)</f>
        <v>1636500.8</v>
      </c>
      <c r="CH14" s="36">
        <f t="shared" ref="CH14" si="107">SUM(CH15:CH40)</f>
        <v>1534875.2999999996</v>
      </c>
      <c r="CI14" s="36">
        <f t="shared" ref="CI14" si="108">SUM(CI15:CI40)</f>
        <v>0</v>
      </c>
      <c r="CJ14" s="36">
        <f t="shared" ref="CJ14" si="109">SUM(CJ15:CJ40)</f>
        <v>0</v>
      </c>
      <c r="CK14" s="36">
        <f t="shared" ref="CK14" si="110">SUM(CK15:CK40)</f>
        <v>0</v>
      </c>
      <c r="CL14" s="36">
        <f t="shared" ref="CL14" si="111">SUM(CL15:CL40)</f>
        <v>1534875.2999999996</v>
      </c>
      <c r="CM14" s="36">
        <f t="shared" ref="CM14" si="112">SUM(CM15:CM40)</f>
        <v>1541265.4</v>
      </c>
      <c r="CN14" s="36">
        <f t="shared" ref="CN14" si="113">SUM(CN15:CN40)</f>
        <v>0</v>
      </c>
      <c r="CO14" s="36">
        <f t="shared" ref="CO14" si="114">SUM(CO15:CO40)</f>
        <v>0</v>
      </c>
      <c r="CP14" s="36">
        <f t="shared" ref="CP14" si="115">SUM(CP15:CP40)</f>
        <v>0</v>
      </c>
      <c r="CQ14" s="36">
        <f t="shared" ref="CQ14" si="116">SUM(CQ15:CQ40)</f>
        <v>1541265.4</v>
      </c>
      <c r="CR14" s="34">
        <v>2830101.8</v>
      </c>
      <c r="CS14" s="34">
        <v>0</v>
      </c>
      <c r="CT14" s="34">
        <v>30874.2</v>
      </c>
      <c r="CU14" s="34">
        <v>276570.90000000002</v>
      </c>
      <c r="CV14" s="34">
        <v>2522656.7000000002</v>
      </c>
      <c r="CW14" s="36">
        <f>SUM(CW15:CW40)</f>
        <v>3165587.0000000005</v>
      </c>
      <c r="CX14" s="36">
        <f t="shared" ref="CX14" si="117">SUM(CX15:CX40)</f>
        <v>33174.200000000004</v>
      </c>
      <c r="CY14" s="36">
        <f>SUM(CY15:CY40)</f>
        <v>252038.90000000002</v>
      </c>
      <c r="CZ14" s="36">
        <f t="shared" ref="CZ14" si="118">SUM(CZ15:CZ40)</f>
        <v>327155.69999999995</v>
      </c>
      <c r="DA14" s="36">
        <f t="shared" ref="DA14:DF14" si="119">SUM(DA15:DA40)</f>
        <v>2553218.2000000002</v>
      </c>
      <c r="DB14" s="36">
        <f t="shared" si="119"/>
        <v>2222654.1999999997</v>
      </c>
      <c r="DC14" s="36">
        <f t="shared" si="119"/>
        <v>0</v>
      </c>
      <c r="DD14" s="36">
        <f t="shared" si="119"/>
        <v>5000</v>
      </c>
      <c r="DE14" s="36">
        <f t="shared" si="119"/>
        <v>171700</v>
      </c>
      <c r="DF14" s="36">
        <f t="shared" si="119"/>
        <v>2045954.2</v>
      </c>
      <c r="DG14" s="34">
        <v>2339547.2000000002</v>
      </c>
      <c r="DH14" s="34">
        <v>0</v>
      </c>
      <c r="DI14" s="34">
        <v>30724.2</v>
      </c>
      <c r="DJ14" s="34">
        <v>254520.9</v>
      </c>
      <c r="DK14" s="34">
        <v>2054302.1</v>
      </c>
      <c r="DL14" s="36">
        <f>SUM(DL15:DL40)</f>
        <v>2530322.7000000002</v>
      </c>
      <c r="DM14" s="36">
        <f t="shared" ref="DM14" si="120">SUM(DM15:DM40)</f>
        <v>33174.200000000004</v>
      </c>
      <c r="DN14" s="36">
        <f>SUM(DN15:DN40)</f>
        <v>7161.2</v>
      </c>
      <c r="DO14" s="36">
        <f t="shared" ref="DO14" si="121">SUM(DO15:DO40)</f>
        <v>270755.69999999995</v>
      </c>
      <c r="DP14" s="36">
        <f t="shared" ref="DP14:DU14" si="122">SUM(DP15:DP40)</f>
        <v>2219231.6</v>
      </c>
      <c r="DQ14" s="36">
        <f t="shared" si="122"/>
        <v>1636500.8</v>
      </c>
      <c r="DR14" s="36">
        <f t="shared" si="122"/>
        <v>0</v>
      </c>
      <c r="DS14" s="36">
        <f t="shared" si="122"/>
        <v>0</v>
      </c>
      <c r="DT14" s="36">
        <f t="shared" si="122"/>
        <v>0</v>
      </c>
      <c r="DU14" s="36">
        <f t="shared" si="122"/>
        <v>1636500.8</v>
      </c>
      <c r="DV14" s="37" t="s">
        <v>0</v>
      </c>
    </row>
    <row r="15" spans="1:126" ht="409.5" customHeight="1" x14ac:dyDescent="0.2">
      <c r="A15" s="38" t="s">
        <v>0</v>
      </c>
      <c r="B15" s="39" t="s">
        <v>187</v>
      </c>
      <c r="C15" s="39" t="s">
        <v>188</v>
      </c>
      <c r="D15" s="38" t="s">
        <v>189</v>
      </c>
      <c r="E15" s="1" t="s">
        <v>569</v>
      </c>
      <c r="F15" s="1"/>
      <c r="G15" s="1" t="s">
        <v>546</v>
      </c>
      <c r="H15" s="1" t="s">
        <v>570</v>
      </c>
      <c r="I15" s="1"/>
      <c r="J15" s="1"/>
      <c r="K15" s="2"/>
      <c r="L15" s="1" t="s">
        <v>0</v>
      </c>
      <c r="M15" s="1" t="s">
        <v>0</v>
      </c>
      <c r="N15" s="1" t="s">
        <v>0</v>
      </c>
      <c r="O15" s="1" t="s">
        <v>541</v>
      </c>
      <c r="P15" s="1"/>
      <c r="Q15" s="1"/>
      <c r="R15" s="2"/>
      <c r="S15" s="1" t="s">
        <v>0</v>
      </c>
      <c r="T15" s="1" t="s">
        <v>0</v>
      </c>
      <c r="U15" s="1" t="s">
        <v>0</v>
      </c>
      <c r="V15" s="1" t="s">
        <v>0</v>
      </c>
      <c r="W15" s="1" t="s">
        <v>0</v>
      </c>
      <c r="X15" s="1" t="s">
        <v>0</v>
      </c>
      <c r="Y15" s="1" t="s">
        <v>542</v>
      </c>
      <c r="Z15" s="1"/>
      <c r="AA15" s="1"/>
      <c r="AB15" s="1" t="s">
        <v>0</v>
      </c>
      <c r="AC15" s="1" t="s">
        <v>0</v>
      </c>
      <c r="AD15" s="1" t="s">
        <v>0</v>
      </c>
      <c r="AE15" s="1" t="s">
        <v>544</v>
      </c>
      <c r="AF15" s="1"/>
      <c r="AG15" s="1"/>
      <c r="AH15" s="31"/>
      <c r="AI15" s="2" t="s">
        <v>190</v>
      </c>
      <c r="AJ15" s="34">
        <v>180147.20000000001</v>
      </c>
      <c r="AK15" s="34">
        <v>165113.79999999999</v>
      </c>
      <c r="AL15" s="34">
        <v>0</v>
      </c>
      <c r="AM15" s="35">
        <v>0</v>
      </c>
      <c r="AN15" s="34">
        <v>190.7</v>
      </c>
      <c r="AO15" s="34">
        <v>190.7</v>
      </c>
      <c r="AP15" s="34">
        <v>71900</v>
      </c>
      <c r="AQ15" s="34">
        <v>71900</v>
      </c>
      <c r="AR15" s="34">
        <v>108056.5</v>
      </c>
      <c r="AS15" s="34">
        <v>93023.1</v>
      </c>
      <c r="AT15" s="34">
        <f>20000+16985.7+39731.4+1203.3+100200+AU15+AV15-60600+32.5+11356.1-20247.9</f>
        <v>112732.50000000003</v>
      </c>
      <c r="AU15" s="34">
        <v>386.9</v>
      </c>
      <c r="AV15" s="34">
        <f>3684.5</f>
        <v>3684.5</v>
      </c>
      <c r="AW15" s="34">
        <f>38700+26.5</f>
        <v>38726.5</v>
      </c>
      <c r="AX15" s="34">
        <f>AT15-AU15-AV15-AW15</f>
        <v>69934.600000000035</v>
      </c>
      <c r="AY15" s="34">
        <f>6588.8+825+7066.3+7085+110+1060-1502.8-400</f>
        <v>20832.3</v>
      </c>
      <c r="AZ15" s="34">
        <v>0</v>
      </c>
      <c r="BA15" s="34">
        <v>0</v>
      </c>
      <c r="BB15" s="34">
        <v>0</v>
      </c>
      <c r="BC15" s="34">
        <f>AY15</f>
        <v>20832.3</v>
      </c>
      <c r="BD15" s="34">
        <f>825.8+2252.1+2885-400+110+1060+915.3-314.9</f>
        <v>7333.3</v>
      </c>
      <c r="BE15" s="34">
        <v>0</v>
      </c>
      <c r="BF15" s="34">
        <v>0</v>
      </c>
      <c r="BG15" s="34">
        <v>0</v>
      </c>
      <c r="BH15" s="34">
        <f>BD15</f>
        <v>7333.3</v>
      </c>
      <c r="BI15" s="34">
        <f>825.8+3475.3+2685-400+110+1060+996.5+1212.9</f>
        <v>9965.5</v>
      </c>
      <c r="BJ15" s="34">
        <v>0</v>
      </c>
      <c r="BK15" s="34">
        <v>0</v>
      </c>
      <c r="BL15" s="34">
        <v>0</v>
      </c>
      <c r="BM15" s="34">
        <f>BI15</f>
        <v>9965.5</v>
      </c>
      <c r="BN15" s="34">
        <v>171601</v>
      </c>
      <c r="BO15" s="34">
        <v>163135.5</v>
      </c>
      <c r="BP15" s="34">
        <v>0</v>
      </c>
      <c r="BQ15" s="34">
        <v>0</v>
      </c>
      <c r="BR15" s="34">
        <v>190.7</v>
      </c>
      <c r="BS15" s="37" t="s">
        <v>191</v>
      </c>
      <c r="BT15" s="34">
        <v>71900</v>
      </c>
      <c r="BU15" s="34">
        <v>71900</v>
      </c>
      <c r="BV15" s="34">
        <v>99510.3</v>
      </c>
      <c r="BW15" s="34">
        <v>91044.800000000003</v>
      </c>
      <c r="BX15" s="34">
        <f>112732.5-660.5-928.2-91</f>
        <v>111052.8</v>
      </c>
      <c r="BY15" s="34">
        <v>386.9</v>
      </c>
      <c r="BZ15" s="34">
        <f>3684.5</f>
        <v>3684.5</v>
      </c>
      <c r="CA15" s="34">
        <f>38700+26.5</f>
        <v>38726.5</v>
      </c>
      <c r="CB15" s="34">
        <f>BX15-BY15-BZ15-CA15</f>
        <v>68254.900000000009</v>
      </c>
      <c r="CC15" s="34">
        <f>6588.8+825+7066.3+7085+110+1060-1502.8-400</f>
        <v>20832.3</v>
      </c>
      <c r="CD15" s="34">
        <v>0</v>
      </c>
      <c r="CE15" s="34">
        <v>0</v>
      </c>
      <c r="CF15" s="34">
        <v>0</v>
      </c>
      <c r="CG15" s="34">
        <f>CC15</f>
        <v>20832.3</v>
      </c>
      <c r="CH15" s="34">
        <f>825.8+2252.1+2885-400+110+1060+915.3-314.9</f>
        <v>7333.3</v>
      </c>
      <c r="CI15" s="34">
        <v>0</v>
      </c>
      <c r="CJ15" s="34">
        <v>0</v>
      </c>
      <c r="CK15" s="34">
        <v>0</v>
      </c>
      <c r="CL15" s="34">
        <f>CH15</f>
        <v>7333.3</v>
      </c>
      <c r="CM15" s="34">
        <f>825.8+3475.3+2685-400+110+1060+996.5+1212.9</f>
        <v>9965.5</v>
      </c>
      <c r="CN15" s="34">
        <v>0</v>
      </c>
      <c r="CO15" s="34">
        <v>0</v>
      </c>
      <c r="CP15" s="34">
        <v>0</v>
      </c>
      <c r="CQ15" s="34">
        <f>CM15</f>
        <v>9965.5</v>
      </c>
      <c r="CR15" s="34">
        <v>180147.20000000001</v>
      </c>
      <c r="CS15" s="34">
        <v>0</v>
      </c>
      <c r="CT15" s="34">
        <v>190.7</v>
      </c>
      <c r="CU15" s="34">
        <v>71900</v>
      </c>
      <c r="CV15" s="34">
        <v>108056.5</v>
      </c>
      <c r="CW15" s="34">
        <f>20000+16985.7+39731.4+1203.3+100200+CX15+CY15-60600+32.5+11356.1-20247.9</f>
        <v>112732.50000000003</v>
      </c>
      <c r="CX15" s="34">
        <v>386.9</v>
      </c>
      <c r="CY15" s="34">
        <f>3684.5</f>
        <v>3684.5</v>
      </c>
      <c r="CZ15" s="34">
        <f>38700+26.5</f>
        <v>38726.5</v>
      </c>
      <c r="DA15" s="34">
        <f>CW15-CX15-CY15-CZ15</f>
        <v>69934.600000000035</v>
      </c>
      <c r="DB15" s="34">
        <f>6588.8+825+7066.3+7085+110+1060-1502.8-400</f>
        <v>20832.3</v>
      </c>
      <c r="DC15" s="34">
        <v>0</v>
      </c>
      <c r="DD15" s="34">
        <v>0</v>
      </c>
      <c r="DE15" s="34">
        <v>0</v>
      </c>
      <c r="DF15" s="34">
        <f>DB15</f>
        <v>20832.3</v>
      </c>
      <c r="DG15" s="34">
        <v>171601</v>
      </c>
      <c r="DH15" s="34">
        <v>0</v>
      </c>
      <c r="DI15" s="34">
        <v>190.7</v>
      </c>
      <c r="DJ15" s="34">
        <v>71900</v>
      </c>
      <c r="DK15" s="34">
        <v>99510.3</v>
      </c>
      <c r="DL15" s="34">
        <f>112732.5-660.5-928.2-91</f>
        <v>111052.8</v>
      </c>
      <c r="DM15" s="34">
        <v>386.9</v>
      </c>
      <c r="DN15" s="34">
        <f>3684.5</f>
        <v>3684.5</v>
      </c>
      <c r="DO15" s="34">
        <f>38700+26.5</f>
        <v>38726.5</v>
      </c>
      <c r="DP15" s="34">
        <f>DL15-DM15-DN15-DO15</f>
        <v>68254.900000000009</v>
      </c>
      <c r="DQ15" s="34">
        <f>6588.8+825+7066.3+7085+110+1060-1502.8-400</f>
        <v>20832.3</v>
      </c>
      <c r="DR15" s="34">
        <v>0</v>
      </c>
      <c r="DS15" s="34">
        <v>0</v>
      </c>
      <c r="DT15" s="34">
        <v>0</v>
      </c>
      <c r="DU15" s="34">
        <f>DQ15</f>
        <v>20832.3</v>
      </c>
      <c r="DV15" s="3" t="s">
        <v>192</v>
      </c>
    </row>
    <row r="16" spans="1:126" ht="210" customHeight="1" x14ac:dyDescent="0.2">
      <c r="A16" s="38" t="s">
        <v>0</v>
      </c>
      <c r="B16" s="39" t="s">
        <v>193</v>
      </c>
      <c r="C16" s="39" t="s">
        <v>194</v>
      </c>
      <c r="D16" s="38" t="s">
        <v>195</v>
      </c>
      <c r="E16" s="1" t="s">
        <v>548</v>
      </c>
      <c r="F16" s="1"/>
      <c r="G16" s="1" t="s">
        <v>546</v>
      </c>
      <c r="H16" s="1" t="s">
        <v>0</v>
      </c>
      <c r="I16" s="1" t="s">
        <v>0</v>
      </c>
      <c r="J16" s="1" t="s">
        <v>0</v>
      </c>
      <c r="K16" s="1" t="s">
        <v>0</v>
      </c>
      <c r="L16" s="1" t="s">
        <v>0</v>
      </c>
      <c r="M16" s="1" t="s">
        <v>0</v>
      </c>
      <c r="N16" s="1" t="s">
        <v>0</v>
      </c>
      <c r="O16" s="1" t="s">
        <v>549</v>
      </c>
      <c r="P16" s="1" t="s">
        <v>543</v>
      </c>
      <c r="Q16" s="1" t="s">
        <v>547</v>
      </c>
      <c r="R16" s="1" t="s">
        <v>195</v>
      </c>
      <c r="S16" s="1" t="s">
        <v>0</v>
      </c>
      <c r="T16" s="1" t="s">
        <v>0</v>
      </c>
      <c r="U16" s="1" t="s">
        <v>0</v>
      </c>
      <c r="V16" s="1" t="s">
        <v>0</v>
      </c>
      <c r="W16" s="1" t="s">
        <v>0</v>
      </c>
      <c r="X16" s="1" t="s">
        <v>0</v>
      </c>
      <c r="Y16" s="1" t="s">
        <v>0</v>
      </c>
      <c r="Z16" s="1" t="s">
        <v>0</v>
      </c>
      <c r="AA16" s="1" t="s">
        <v>0</v>
      </c>
      <c r="AB16" s="3"/>
      <c r="AC16" s="32" t="s">
        <v>0</v>
      </c>
      <c r="AD16" s="32" t="s">
        <v>0</v>
      </c>
      <c r="AE16" s="1" t="s">
        <v>550</v>
      </c>
      <c r="AF16" s="32" t="s">
        <v>0</v>
      </c>
      <c r="AG16" s="32" t="s">
        <v>0</v>
      </c>
      <c r="AH16" s="31" t="s">
        <v>51</v>
      </c>
      <c r="AI16" s="31" t="s">
        <v>196</v>
      </c>
      <c r="AJ16" s="34">
        <v>103540.2</v>
      </c>
      <c r="AK16" s="34">
        <v>72910.600000000006</v>
      </c>
      <c r="AL16" s="34">
        <v>0</v>
      </c>
      <c r="AM16" s="35">
        <v>0</v>
      </c>
      <c r="AN16" s="34">
        <v>0</v>
      </c>
      <c r="AO16" s="34">
        <v>0</v>
      </c>
      <c r="AP16" s="34">
        <v>113.4</v>
      </c>
      <c r="AQ16" s="34">
        <v>113.4</v>
      </c>
      <c r="AR16" s="34">
        <v>103426.8</v>
      </c>
      <c r="AS16" s="34">
        <v>72797.2</v>
      </c>
      <c r="AT16" s="34">
        <f>92790.5-784</f>
        <v>92006.5</v>
      </c>
      <c r="AU16" s="34">
        <v>0</v>
      </c>
      <c r="AV16" s="34">
        <v>0</v>
      </c>
      <c r="AW16" s="34">
        <v>0</v>
      </c>
      <c r="AX16" s="34">
        <f>92790.5-784</f>
        <v>92006.5</v>
      </c>
      <c r="AY16" s="34">
        <f>41457.5-2000</f>
        <v>39457.5</v>
      </c>
      <c r="AZ16" s="34">
        <v>0</v>
      </c>
      <c r="BA16" s="34">
        <v>0</v>
      </c>
      <c r="BB16" s="34">
        <v>0</v>
      </c>
      <c r="BC16" s="34">
        <f>AY16</f>
        <v>39457.5</v>
      </c>
      <c r="BD16" s="34">
        <f>21837.2</f>
        <v>21837.200000000001</v>
      </c>
      <c r="BE16" s="34">
        <v>0</v>
      </c>
      <c r="BF16" s="34">
        <v>0</v>
      </c>
      <c r="BG16" s="34">
        <v>0</v>
      </c>
      <c r="BH16" s="34">
        <f>BD16</f>
        <v>21837.200000000001</v>
      </c>
      <c r="BI16" s="34">
        <f>19287.8</f>
        <v>19287.8</v>
      </c>
      <c r="BJ16" s="34">
        <v>0</v>
      </c>
      <c r="BK16" s="34">
        <v>0</v>
      </c>
      <c r="BL16" s="34">
        <v>0</v>
      </c>
      <c r="BM16" s="34">
        <f>BI16</f>
        <v>19287.8</v>
      </c>
      <c r="BN16" s="34">
        <v>46183.199999999997</v>
      </c>
      <c r="BO16" s="34">
        <v>39661.800000000003</v>
      </c>
      <c r="BP16" s="34">
        <v>0</v>
      </c>
      <c r="BQ16" s="34">
        <v>0</v>
      </c>
      <c r="BR16" s="34">
        <v>0</v>
      </c>
      <c r="BS16" s="37" t="s">
        <v>197</v>
      </c>
      <c r="BT16" s="34">
        <v>113.4</v>
      </c>
      <c r="BU16" s="34">
        <v>113.4</v>
      </c>
      <c r="BV16" s="34">
        <v>46069.8</v>
      </c>
      <c r="BW16" s="34">
        <v>39548.400000000001</v>
      </c>
      <c r="BX16" s="34">
        <f>92790.5-784-8250.4-14419.5-6809.2-1239.4-17.6-2367.2</f>
        <v>58903.200000000012</v>
      </c>
      <c r="BY16" s="34">
        <v>0</v>
      </c>
      <c r="BZ16" s="34">
        <v>0</v>
      </c>
      <c r="CA16" s="34">
        <v>0</v>
      </c>
      <c r="CB16" s="34">
        <f>BX16</f>
        <v>58903.200000000012</v>
      </c>
      <c r="CC16" s="34">
        <f>41457.5-2000-10005.5-2009.1</f>
        <v>27442.9</v>
      </c>
      <c r="CD16" s="34">
        <v>0</v>
      </c>
      <c r="CE16" s="34">
        <v>0</v>
      </c>
      <c r="CF16" s="34">
        <v>0</v>
      </c>
      <c r="CG16" s="34">
        <f>CC16</f>
        <v>27442.9</v>
      </c>
      <c r="CH16" s="34">
        <f>21837.2</f>
        <v>21837.200000000001</v>
      </c>
      <c r="CI16" s="34">
        <v>0</v>
      </c>
      <c r="CJ16" s="34">
        <v>0</v>
      </c>
      <c r="CK16" s="34">
        <v>0</v>
      </c>
      <c r="CL16" s="34">
        <f>CH16</f>
        <v>21837.200000000001</v>
      </c>
      <c r="CM16" s="34">
        <f>19287.8</f>
        <v>19287.8</v>
      </c>
      <c r="CN16" s="34">
        <v>0</v>
      </c>
      <c r="CO16" s="34">
        <v>0</v>
      </c>
      <c r="CP16" s="34">
        <v>0</v>
      </c>
      <c r="CQ16" s="34">
        <f>CM16</f>
        <v>19287.8</v>
      </c>
      <c r="CR16" s="34">
        <v>103540.2</v>
      </c>
      <c r="CS16" s="34">
        <v>0</v>
      </c>
      <c r="CT16" s="34">
        <v>0</v>
      </c>
      <c r="CU16" s="34">
        <v>113.4</v>
      </c>
      <c r="CV16" s="34">
        <v>103426.8</v>
      </c>
      <c r="CW16" s="34">
        <f>92790.5-784</f>
        <v>92006.5</v>
      </c>
      <c r="CX16" s="34">
        <v>0</v>
      </c>
      <c r="CY16" s="34">
        <v>0</v>
      </c>
      <c r="CZ16" s="34">
        <v>0</v>
      </c>
      <c r="DA16" s="34">
        <f>92790.5-784</f>
        <v>92006.5</v>
      </c>
      <c r="DB16" s="34">
        <f>41457.5-2000</f>
        <v>39457.5</v>
      </c>
      <c r="DC16" s="34">
        <v>0</v>
      </c>
      <c r="DD16" s="34">
        <v>0</v>
      </c>
      <c r="DE16" s="34">
        <v>0</v>
      </c>
      <c r="DF16" s="34">
        <f>DB16</f>
        <v>39457.5</v>
      </c>
      <c r="DG16" s="34">
        <v>46493.7</v>
      </c>
      <c r="DH16" s="34">
        <v>0</v>
      </c>
      <c r="DI16" s="34">
        <v>0</v>
      </c>
      <c r="DJ16" s="34">
        <v>113.4</v>
      </c>
      <c r="DK16" s="34">
        <v>46380.3</v>
      </c>
      <c r="DL16" s="34">
        <f>92790.5-784-8250.4-14419.5-6809.2-1239.4-17.6-2367.2</f>
        <v>58903.200000000012</v>
      </c>
      <c r="DM16" s="34">
        <v>0</v>
      </c>
      <c r="DN16" s="34">
        <v>0</v>
      </c>
      <c r="DO16" s="34">
        <v>0</v>
      </c>
      <c r="DP16" s="34">
        <f>DL16</f>
        <v>58903.200000000012</v>
      </c>
      <c r="DQ16" s="34">
        <f>41457.5-2000-10005.5-2009.1</f>
        <v>27442.9</v>
      </c>
      <c r="DR16" s="34">
        <v>0</v>
      </c>
      <c r="DS16" s="34">
        <v>0</v>
      </c>
      <c r="DT16" s="34">
        <v>0</v>
      </c>
      <c r="DU16" s="34">
        <f>DQ16</f>
        <v>27442.9</v>
      </c>
      <c r="DV16" s="3" t="s">
        <v>192</v>
      </c>
    </row>
    <row r="17" spans="1:126" ht="136.5" x14ac:dyDescent="0.2">
      <c r="A17" s="38" t="s">
        <v>0</v>
      </c>
      <c r="B17" s="39" t="s">
        <v>198</v>
      </c>
      <c r="C17" s="39" t="s">
        <v>199</v>
      </c>
      <c r="D17" s="38" t="s">
        <v>200</v>
      </c>
      <c r="E17" s="1" t="s">
        <v>551</v>
      </c>
      <c r="F17" s="1"/>
      <c r="G17" s="1" t="s">
        <v>546</v>
      </c>
      <c r="H17" s="1" t="s">
        <v>0</v>
      </c>
      <c r="I17" s="1" t="s">
        <v>0</v>
      </c>
      <c r="J17" s="1" t="s">
        <v>0</v>
      </c>
      <c r="K17" s="2" t="s">
        <v>0</v>
      </c>
      <c r="L17" s="1" t="s">
        <v>0</v>
      </c>
      <c r="M17" s="1" t="s">
        <v>0</v>
      </c>
      <c r="N17" s="1" t="s">
        <v>0</v>
      </c>
      <c r="O17" s="1" t="s">
        <v>0</v>
      </c>
      <c r="P17" s="1" t="s">
        <v>0</v>
      </c>
      <c r="Q17" s="1" t="s">
        <v>0</v>
      </c>
      <c r="R17" s="2" t="s">
        <v>0</v>
      </c>
      <c r="S17" s="1" t="s">
        <v>0</v>
      </c>
      <c r="T17" s="1" t="s">
        <v>0</v>
      </c>
      <c r="U17" s="1" t="s">
        <v>0</v>
      </c>
      <c r="V17" s="1" t="s">
        <v>0</v>
      </c>
      <c r="W17" s="1" t="s">
        <v>0</v>
      </c>
      <c r="X17" s="1" t="s">
        <v>0</v>
      </c>
      <c r="Y17" s="1" t="s">
        <v>0</v>
      </c>
      <c r="Z17" s="1" t="s">
        <v>0</v>
      </c>
      <c r="AA17" s="1" t="s">
        <v>0</v>
      </c>
      <c r="AB17" s="1" t="s">
        <v>0</v>
      </c>
      <c r="AC17" s="1" t="s">
        <v>0</v>
      </c>
      <c r="AD17" s="1" t="s">
        <v>0</v>
      </c>
      <c r="AE17" s="1" t="s">
        <v>552</v>
      </c>
      <c r="AF17" s="32" t="s">
        <v>0</v>
      </c>
      <c r="AG17" s="32" t="s">
        <v>0</v>
      </c>
      <c r="AH17" s="31" t="s">
        <v>53</v>
      </c>
      <c r="AI17" s="31" t="s">
        <v>201</v>
      </c>
      <c r="AJ17" s="34">
        <v>113663.2</v>
      </c>
      <c r="AK17" s="34">
        <v>53033.9</v>
      </c>
      <c r="AL17" s="34">
        <v>0</v>
      </c>
      <c r="AM17" s="35">
        <v>0</v>
      </c>
      <c r="AN17" s="34">
        <v>0</v>
      </c>
      <c r="AO17" s="34">
        <v>0</v>
      </c>
      <c r="AP17" s="34">
        <v>0</v>
      </c>
      <c r="AQ17" s="34">
        <v>0</v>
      </c>
      <c r="AR17" s="34">
        <v>113663.2</v>
      </c>
      <c r="AS17" s="34">
        <v>53033.9</v>
      </c>
      <c r="AT17" s="34">
        <v>83563.100000000006</v>
      </c>
      <c r="AU17" s="34">
        <v>0</v>
      </c>
      <c r="AV17" s="34">
        <v>1645.7</v>
      </c>
      <c r="AW17" s="34">
        <v>0</v>
      </c>
      <c r="AX17" s="34">
        <v>81917.400000000009</v>
      </c>
      <c r="AY17" s="34">
        <f>28198.9</f>
        <v>28198.9</v>
      </c>
      <c r="AZ17" s="34">
        <v>0</v>
      </c>
      <c r="BA17" s="34">
        <v>0</v>
      </c>
      <c r="BB17" s="34">
        <v>0</v>
      </c>
      <c r="BC17" s="34">
        <f>28198.9</f>
        <v>28198.9</v>
      </c>
      <c r="BD17" s="34">
        <v>8000</v>
      </c>
      <c r="BE17" s="34">
        <v>0</v>
      </c>
      <c r="BF17" s="34">
        <v>0</v>
      </c>
      <c r="BG17" s="34">
        <v>0</v>
      </c>
      <c r="BH17" s="34">
        <f>BD17</f>
        <v>8000</v>
      </c>
      <c r="BI17" s="34">
        <v>10000</v>
      </c>
      <c r="BJ17" s="34">
        <v>0</v>
      </c>
      <c r="BK17" s="34">
        <v>0</v>
      </c>
      <c r="BL17" s="34">
        <v>0</v>
      </c>
      <c r="BM17" s="34">
        <f>BI17</f>
        <v>10000</v>
      </c>
      <c r="BN17" s="34">
        <v>44507.6</v>
      </c>
      <c r="BO17" s="34">
        <v>27837.9</v>
      </c>
      <c r="BP17" s="34">
        <v>0</v>
      </c>
      <c r="BQ17" s="34">
        <v>0</v>
      </c>
      <c r="BR17" s="34">
        <v>0</v>
      </c>
      <c r="BS17" s="37" t="s">
        <v>197</v>
      </c>
      <c r="BT17" s="34">
        <v>0</v>
      </c>
      <c r="BU17" s="34">
        <v>0</v>
      </c>
      <c r="BV17" s="34">
        <v>44507.6</v>
      </c>
      <c r="BW17" s="34">
        <v>27837.9</v>
      </c>
      <c r="BX17" s="34">
        <f>83563.1-3084.7-102.6-45000-2040.3-1645.7</f>
        <v>31689.8</v>
      </c>
      <c r="BY17" s="34">
        <v>0</v>
      </c>
      <c r="BZ17" s="34">
        <f>1645.7-1645.7</f>
        <v>0</v>
      </c>
      <c r="CA17" s="34">
        <v>0</v>
      </c>
      <c r="CB17" s="34">
        <f>BX17-BZ17</f>
        <v>31689.8</v>
      </c>
      <c r="CC17" s="34">
        <f>28198.9</f>
        <v>28198.9</v>
      </c>
      <c r="CD17" s="34">
        <v>0</v>
      </c>
      <c r="CE17" s="34">
        <v>0</v>
      </c>
      <c r="CF17" s="34">
        <v>0</v>
      </c>
      <c r="CG17" s="34">
        <f>28198.9</f>
        <v>28198.9</v>
      </c>
      <c r="CH17" s="34">
        <v>8000</v>
      </c>
      <c r="CI17" s="34">
        <v>0</v>
      </c>
      <c r="CJ17" s="34">
        <v>0</v>
      </c>
      <c r="CK17" s="34">
        <v>0</v>
      </c>
      <c r="CL17" s="34">
        <f>CH17</f>
        <v>8000</v>
      </c>
      <c r="CM17" s="34">
        <v>10000</v>
      </c>
      <c r="CN17" s="34">
        <v>0</v>
      </c>
      <c r="CO17" s="34">
        <v>0</v>
      </c>
      <c r="CP17" s="34">
        <v>0</v>
      </c>
      <c r="CQ17" s="34">
        <f>CM17</f>
        <v>10000</v>
      </c>
      <c r="CR17" s="34">
        <v>113663.2</v>
      </c>
      <c r="CS17" s="34">
        <v>0</v>
      </c>
      <c r="CT17" s="34">
        <v>0</v>
      </c>
      <c r="CU17" s="34">
        <v>0</v>
      </c>
      <c r="CV17" s="34">
        <v>113663.2</v>
      </c>
      <c r="CW17" s="34">
        <v>83563.100000000006</v>
      </c>
      <c r="CX17" s="34">
        <v>0</v>
      </c>
      <c r="CY17" s="34">
        <v>1645.7</v>
      </c>
      <c r="CZ17" s="34">
        <v>0</v>
      </c>
      <c r="DA17" s="34">
        <v>81917.400000000009</v>
      </c>
      <c r="DB17" s="34">
        <f>28198.9</f>
        <v>28198.9</v>
      </c>
      <c r="DC17" s="34">
        <v>0</v>
      </c>
      <c r="DD17" s="34">
        <v>0</v>
      </c>
      <c r="DE17" s="34">
        <v>0</v>
      </c>
      <c r="DF17" s="34">
        <f>28198.9</f>
        <v>28198.9</v>
      </c>
      <c r="DG17" s="34">
        <v>44507.6</v>
      </c>
      <c r="DH17" s="34">
        <v>0</v>
      </c>
      <c r="DI17" s="34">
        <v>0</v>
      </c>
      <c r="DJ17" s="34">
        <v>0</v>
      </c>
      <c r="DK17" s="34">
        <v>44507.6</v>
      </c>
      <c r="DL17" s="34">
        <f>83563.1-3084.7-102.6-45000-2040.3-1645.7</f>
        <v>31689.8</v>
      </c>
      <c r="DM17" s="34">
        <v>0</v>
      </c>
      <c r="DN17" s="34">
        <f>1645.7-1645.7</f>
        <v>0</v>
      </c>
      <c r="DO17" s="34">
        <v>0</v>
      </c>
      <c r="DP17" s="34">
        <f>DL17-DN17</f>
        <v>31689.8</v>
      </c>
      <c r="DQ17" s="34">
        <f>28198.9</f>
        <v>28198.9</v>
      </c>
      <c r="DR17" s="34">
        <v>0</v>
      </c>
      <c r="DS17" s="34">
        <v>0</v>
      </c>
      <c r="DT17" s="34">
        <v>0</v>
      </c>
      <c r="DU17" s="34">
        <f>28198.9</f>
        <v>28198.9</v>
      </c>
      <c r="DV17" s="3" t="s">
        <v>202</v>
      </c>
    </row>
    <row r="18" spans="1:126" ht="191.25" x14ac:dyDescent="0.2">
      <c r="A18" s="38" t="s">
        <v>0</v>
      </c>
      <c r="B18" s="39" t="s">
        <v>203</v>
      </c>
      <c r="C18" s="39" t="s">
        <v>204</v>
      </c>
      <c r="D18" s="38" t="s">
        <v>205</v>
      </c>
      <c r="E18" s="1" t="s">
        <v>551</v>
      </c>
      <c r="F18" s="1"/>
      <c r="G18" s="1" t="s">
        <v>546</v>
      </c>
      <c r="H18" s="1" t="s">
        <v>0</v>
      </c>
      <c r="I18" s="1" t="s">
        <v>0</v>
      </c>
      <c r="J18" s="1" t="s">
        <v>0</v>
      </c>
      <c r="K18" s="2" t="s">
        <v>0</v>
      </c>
      <c r="L18" s="1" t="s">
        <v>0</v>
      </c>
      <c r="M18" s="1" t="s">
        <v>0</v>
      </c>
      <c r="N18" s="1" t="s">
        <v>0</v>
      </c>
      <c r="O18" s="1" t="s">
        <v>0</v>
      </c>
      <c r="P18" s="1" t="s">
        <v>0</v>
      </c>
      <c r="Q18" s="1" t="s">
        <v>0</v>
      </c>
      <c r="R18" s="2" t="s">
        <v>0</v>
      </c>
      <c r="S18" s="1" t="s">
        <v>0</v>
      </c>
      <c r="T18" s="1" t="s">
        <v>0</v>
      </c>
      <c r="U18" s="1" t="s">
        <v>0</v>
      </c>
      <c r="V18" s="1" t="s">
        <v>0</v>
      </c>
      <c r="W18" s="1" t="s">
        <v>0</v>
      </c>
      <c r="X18" s="1" t="s">
        <v>0</v>
      </c>
      <c r="Y18" s="1" t="s">
        <v>0</v>
      </c>
      <c r="Z18" s="1" t="s">
        <v>0</v>
      </c>
      <c r="AA18" s="1" t="s">
        <v>0</v>
      </c>
      <c r="AB18" s="1" t="s">
        <v>555</v>
      </c>
      <c r="AC18" s="1" t="s">
        <v>543</v>
      </c>
      <c r="AD18" s="1" t="s">
        <v>553</v>
      </c>
      <c r="AE18" s="1" t="s">
        <v>554</v>
      </c>
      <c r="AF18" s="32" t="s">
        <v>0</v>
      </c>
      <c r="AG18" s="32" t="s">
        <v>0</v>
      </c>
      <c r="AH18" s="31" t="s">
        <v>54</v>
      </c>
      <c r="AI18" s="31" t="s">
        <v>206</v>
      </c>
      <c r="AJ18" s="34">
        <v>6234</v>
      </c>
      <c r="AK18" s="34">
        <v>3111.1</v>
      </c>
      <c r="AL18" s="34">
        <v>0</v>
      </c>
      <c r="AM18" s="35">
        <v>0</v>
      </c>
      <c r="AN18" s="34">
        <v>0</v>
      </c>
      <c r="AO18" s="34">
        <v>0</v>
      </c>
      <c r="AP18" s="34">
        <v>0</v>
      </c>
      <c r="AQ18" s="34">
        <v>0</v>
      </c>
      <c r="AR18" s="34">
        <v>6234</v>
      </c>
      <c r="AS18" s="34">
        <v>3111.1</v>
      </c>
      <c r="AT18" s="34">
        <v>6184.7</v>
      </c>
      <c r="AU18" s="34">
        <v>0</v>
      </c>
      <c r="AV18" s="34">
        <v>0</v>
      </c>
      <c r="AW18" s="34">
        <v>0</v>
      </c>
      <c r="AX18" s="34">
        <v>6184.7</v>
      </c>
      <c r="AY18" s="34">
        <v>4214</v>
      </c>
      <c r="AZ18" s="34">
        <v>0</v>
      </c>
      <c r="BA18" s="34">
        <v>0</v>
      </c>
      <c r="BB18" s="34">
        <v>0</v>
      </c>
      <c r="BC18" s="34">
        <v>4214</v>
      </c>
      <c r="BD18" s="34">
        <v>4214</v>
      </c>
      <c r="BE18" s="34">
        <v>0</v>
      </c>
      <c r="BF18" s="34">
        <v>0</v>
      </c>
      <c r="BG18" s="34">
        <v>0</v>
      </c>
      <c r="BH18" s="34">
        <f>BD18</f>
        <v>4214</v>
      </c>
      <c r="BI18" s="34">
        <v>4214</v>
      </c>
      <c r="BJ18" s="34">
        <v>0</v>
      </c>
      <c r="BK18" s="34">
        <v>0</v>
      </c>
      <c r="BL18" s="34">
        <v>0</v>
      </c>
      <c r="BM18" s="34">
        <f>BI18</f>
        <v>4214</v>
      </c>
      <c r="BN18" s="34">
        <v>6234</v>
      </c>
      <c r="BO18" s="34">
        <v>3111.1</v>
      </c>
      <c r="BP18" s="34">
        <v>0</v>
      </c>
      <c r="BQ18" s="34">
        <v>0</v>
      </c>
      <c r="BR18" s="34">
        <v>0</v>
      </c>
      <c r="BS18" s="37" t="s">
        <v>197</v>
      </c>
      <c r="BT18" s="34">
        <v>0</v>
      </c>
      <c r="BU18" s="34">
        <v>0</v>
      </c>
      <c r="BV18" s="34">
        <v>6234</v>
      </c>
      <c r="BW18" s="34">
        <v>3111.1</v>
      </c>
      <c r="BX18" s="34">
        <v>6184.7</v>
      </c>
      <c r="BY18" s="34">
        <v>0</v>
      </c>
      <c r="BZ18" s="34">
        <v>0</v>
      </c>
      <c r="CA18" s="34">
        <v>0</v>
      </c>
      <c r="CB18" s="34">
        <v>6184.7</v>
      </c>
      <c r="CC18" s="34">
        <v>4214</v>
      </c>
      <c r="CD18" s="34">
        <v>0</v>
      </c>
      <c r="CE18" s="34">
        <v>0</v>
      </c>
      <c r="CF18" s="34">
        <v>0</v>
      </c>
      <c r="CG18" s="34">
        <v>4214</v>
      </c>
      <c r="CH18" s="34">
        <v>4214</v>
      </c>
      <c r="CI18" s="34">
        <v>0</v>
      </c>
      <c r="CJ18" s="34">
        <v>0</v>
      </c>
      <c r="CK18" s="34">
        <v>0</v>
      </c>
      <c r="CL18" s="34">
        <f>CH18</f>
        <v>4214</v>
      </c>
      <c r="CM18" s="34">
        <v>4214</v>
      </c>
      <c r="CN18" s="34">
        <v>0</v>
      </c>
      <c r="CO18" s="34">
        <v>0</v>
      </c>
      <c r="CP18" s="34">
        <v>0</v>
      </c>
      <c r="CQ18" s="34">
        <f>CM18</f>
        <v>4214</v>
      </c>
      <c r="CR18" s="34">
        <v>6234</v>
      </c>
      <c r="CS18" s="34">
        <v>0</v>
      </c>
      <c r="CT18" s="34">
        <v>0</v>
      </c>
      <c r="CU18" s="34">
        <v>0</v>
      </c>
      <c r="CV18" s="34">
        <v>6234</v>
      </c>
      <c r="CW18" s="34">
        <v>6184.7</v>
      </c>
      <c r="CX18" s="34">
        <v>0</v>
      </c>
      <c r="CY18" s="34">
        <v>0</v>
      </c>
      <c r="CZ18" s="34">
        <v>0</v>
      </c>
      <c r="DA18" s="34">
        <v>6184.7</v>
      </c>
      <c r="DB18" s="34">
        <v>4214</v>
      </c>
      <c r="DC18" s="34">
        <v>0</v>
      </c>
      <c r="DD18" s="34">
        <v>0</v>
      </c>
      <c r="DE18" s="34">
        <v>0</v>
      </c>
      <c r="DF18" s="34">
        <v>4214</v>
      </c>
      <c r="DG18" s="34">
        <v>6234</v>
      </c>
      <c r="DH18" s="34">
        <v>0</v>
      </c>
      <c r="DI18" s="34">
        <v>0</v>
      </c>
      <c r="DJ18" s="34">
        <v>0</v>
      </c>
      <c r="DK18" s="34">
        <v>6234</v>
      </c>
      <c r="DL18" s="34">
        <v>6184.7</v>
      </c>
      <c r="DM18" s="34">
        <v>0</v>
      </c>
      <c r="DN18" s="34">
        <v>0</v>
      </c>
      <c r="DO18" s="34">
        <v>0</v>
      </c>
      <c r="DP18" s="34">
        <v>6184.7</v>
      </c>
      <c r="DQ18" s="34">
        <v>4214</v>
      </c>
      <c r="DR18" s="34">
        <v>0</v>
      </c>
      <c r="DS18" s="34">
        <v>0</v>
      </c>
      <c r="DT18" s="34">
        <v>0</v>
      </c>
      <c r="DU18" s="34">
        <v>4214</v>
      </c>
      <c r="DV18" s="3" t="s">
        <v>202</v>
      </c>
    </row>
    <row r="19" spans="1:126" ht="135" x14ac:dyDescent="0.2">
      <c r="A19" s="38" t="s">
        <v>0</v>
      </c>
      <c r="B19" s="39" t="s">
        <v>207</v>
      </c>
      <c r="C19" s="39" t="s">
        <v>208</v>
      </c>
      <c r="D19" s="38" t="s">
        <v>209</v>
      </c>
      <c r="E19" s="1" t="s">
        <v>551</v>
      </c>
      <c r="F19" s="1"/>
      <c r="G19" s="1" t="s">
        <v>546</v>
      </c>
      <c r="H19" s="1" t="s">
        <v>0</v>
      </c>
      <c r="I19" s="1" t="s">
        <v>0</v>
      </c>
      <c r="J19" s="1" t="s">
        <v>0</v>
      </c>
      <c r="K19" s="1" t="s">
        <v>0</v>
      </c>
      <c r="L19" s="1" t="s">
        <v>0</v>
      </c>
      <c r="M19" s="1" t="s">
        <v>0</v>
      </c>
      <c r="N19" s="1" t="s">
        <v>0</v>
      </c>
      <c r="O19" s="1" t="s">
        <v>0</v>
      </c>
      <c r="P19" s="1" t="s">
        <v>0</v>
      </c>
      <c r="Q19" s="1" t="s">
        <v>0</v>
      </c>
      <c r="R19" s="1" t="s">
        <v>0</v>
      </c>
      <c r="S19" s="1" t="s">
        <v>0</v>
      </c>
      <c r="T19" s="1" t="s">
        <v>0</v>
      </c>
      <c r="U19" s="1" t="s">
        <v>0</v>
      </c>
      <c r="V19" s="1" t="s">
        <v>0</v>
      </c>
      <c r="W19" s="1" t="s">
        <v>0</v>
      </c>
      <c r="X19" s="1" t="s">
        <v>0</v>
      </c>
      <c r="Y19" s="1" t="s">
        <v>0</v>
      </c>
      <c r="Z19" s="1" t="s">
        <v>0</v>
      </c>
      <c r="AA19" s="1" t="s">
        <v>0</v>
      </c>
      <c r="AB19" s="1" t="s">
        <v>0</v>
      </c>
      <c r="AC19" s="1" t="s">
        <v>0</v>
      </c>
      <c r="AD19" s="1" t="s">
        <v>0</v>
      </c>
      <c r="AE19" s="1" t="s">
        <v>558</v>
      </c>
      <c r="AF19" s="32" t="s">
        <v>0</v>
      </c>
      <c r="AG19" s="32" t="s">
        <v>0</v>
      </c>
      <c r="AH19" s="31" t="s">
        <v>62</v>
      </c>
      <c r="AI19" s="31" t="s">
        <v>210</v>
      </c>
      <c r="AJ19" s="34">
        <v>3825.9</v>
      </c>
      <c r="AK19" s="34">
        <v>3204.9</v>
      </c>
      <c r="AL19" s="34">
        <v>0</v>
      </c>
      <c r="AM19" s="35">
        <v>0</v>
      </c>
      <c r="AN19" s="34">
        <v>0</v>
      </c>
      <c r="AO19" s="34">
        <v>0</v>
      </c>
      <c r="AP19" s="34">
        <v>0</v>
      </c>
      <c r="AQ19" s="34">
        <v>0</v>
      </c>
      <c r="AR19" s="34">
        <v>3825.9</v>
      </c>
      <c r="AS19" s="34">
        <v>3204.9</v>
      </c>
      <c r="AT19" s="34">
        <v>1121</v>
      </c>
      <c r="AU19" s="34">
        <v>0</v>
      </c>
      <c r="AV19" s="34">
        <v>0</v>
      </c>
      <c r="AW19" s="34">
        <v>0</v>
      </c>
      <c r="AX19" s="34">
        <v>1121</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621</v>
      </c>
      <c r="BO19" s="34">
        <v>0</v>
      </c>
      <c r="BP19" s="34">
        <v>0</v>
      </c>
      <c r="BQ19" s="34">
        <v>0</v>
      </c>
      <c r="BR19" s="34">
        <v>0</v>
      </c>
      <c r="BS19" s="37" t="s">
        <v>197</v>
      </c>
      <c r="BT19" s="34">
        <v>0</v>
      </c>
      <c r="BU19" s="34">
        <v>0</v>
      </c>
      <c r="BV19" s="34">
        <v>621</v>
      </c>
      <c r="BW19" s="34">
        <v>0</v>
      </c>
      <c r="BX19" s="34">
        <v>1121</v>
      </c>
      <c r="BY19" s="34">
        <v>0</v>
      </c>
      <c r="BZ19" s="34">
        <v>0</v>
      </c>
      <c r="CA19" s="34">
        <v>0</v>
      </c>
      <c r="CB19" s="34">
        <v>1121</v>
      </c>
      <c r="CC19" s="34">
        <v>0</v>
      </c>
      <c r="CD19" s="34">
        <v>0</v>
      </c>
      <c r="CE19" s="34">
        <v>0</v>
      </c>
      <c r="CF19" s="34">
        <v>0</v>
      </c>
      <c r="CG19" s="34">
        <v>0</v>
      </c>
      <c r="CH19" s="34">
        <v>0</v>
      </c>
      <c r="CI19" s="34">
        <v>0</v>
      </c>
      <c r="CJ19" s="34">
        <v>0</v>
      </c>
      <c r="CK19" s="34">
        <v>0</v>
      </c>
      <c r="CL19" s="34">
        <v>0</v>
      </c>
      <c r="CM19" s="34">
        <v>0</v>
      </c>
      <c r="CN19" s="34">
        <v>0</v>
      </c>
      <c r="CO19" s="34">
        <v>0</v>
      </c>
      <c r="CP19" s="34">
        <v>0</v>
      </c>
      <c r="CQ19" s="34">
        <v>0</v>
      </c>
      <c r="CR19" s="34">
        <v>3825.9</v>
      </c>
      <c r="CS19" s="34">
        <v>0</v>
      </c>
      <c r="CT19" s="34">
        <v>0</v>
      </c>
      <c r="CU19" s="34">
        <v>0</v>
      </c>
      <c r="CV19" s="34">
        <v>3825.9</v>
      </c>
      <c r="CW19" s="34">
        <v>1121</v>
      </c>
      <c r="CX19" s="34">
        <v>0</v>
      </c>
      <c r="CY19" s="34">
        <v>0</v>
      </c>
      <c r="CZ19" s="34">
        <v>0</v>
      </c>
      <c r="DA19" s="34">
        <v>1121</v>
      </c>
      <c r="DB19" s="34">
        <v>0</v>
      </c>
      <c r="DC19" s="34">
        <v>0</v>
      </c>
      <c r="DD19" s="34">
        <v>0</v>
      </c>
      <c r="DE19" s="34">
        <v>0</v>
      </c>
      <c r="DF19" s="34">
        <v>0</v>
      </c>
      <c r="DG19" s="34">
        <v>621</v>
      </c>
      <c r="DH19" s="34">
        <v>0</v>
      </c>
      <c r="DI19" s="34">
        <v>0</v>
      </c>
      <c r="DJ19" s="34">
        <v>0</v>
      </c>
      <c r="DK19" s="34">
        <v>621</v>
      </c>
      <c r="DL19" s="34">
        <v>1121</v>
      </c>
      <c r="DM19" s="34">
        <v>0</v>
      </c>
      <c r="DN19" s="34">
        <v>0</v>
      </c>
      <c r="DO19" s="34">
        <v>0</v>
      </c>
      <c r="DP19" s="34">
        <v>1121</v>
      </c>
      <c r="DQ19" s="34">
        <v>0</v>
      </c>
      <c r="DR19" s="34">
        <v>0</v>
      </c>
      <c r="DS19" s="34">
        <v>0</v>
      </c>
      <c r="DT19" s="34">
        <v>0</v>
      </c>
      <c r="DU19" s="34">
        <v>0</v>
      </c>
      <c r="DV19" s="3" t="s">
        <v>202</v>
      </c>
    </row>
    <row r="20" spans="1:126" ht="105" x14ac:dyDescent="0.2">
      <c r="A20" s="38" t="s">
        <v>0</v>
      </c>
      <c r="B20" s="39" t="s">
        <v>211</v>
      </c>
      <c r="C20" s="39" t="s">
        <v>212</v>
      </c>
      <c r="D20" s="38" t="s">
        <v>213</v>
      </c>
      <c r="E20" s="1" t="s">
        <v>556</v>
      </c>
      <c r="F20" s="1" t="s">
        <v>557</v>
      </c>
      <c r="G20" s="1" t="s">
        <v>546</v>
      </c>
      <c r="H20" s="32" t="s">
        <v>0</v>
      </c>
      <c r="I20" s="32" t="s">
        <v>0</v>
      </c>
      <c r="J20" s="32" t="s">
        <v>0</v>
      </c>
      <c r="K20" s="31" t="s">
        <v>0</v>
      </c>
      <c r="L20" s="32" t="s">
        <v>0</v>
      </c>
      <c r="M20" s="32" t="s">
        <v>0</v>
      </c>
      <c r="N20" s="32" t="s">
        <v>0</v>
      </c>
      <c r="O20" s="32" t="s">
        <v>0</v>
      </c>
      <c r="P20" s="32" t="s">
        <v>0</v>
      </c>
      <c r="Q20" s="32" t="s">
        <v>0</v>
      </c>
      <c r="R20" s="31" t="s">
        <v>0</v>
      </c>
      <c r="S20" s="32" t="s">
        <v>0</v>
      </c>
      <c r="T20" s="32" t="s">
        <v>0</v>
      </c>
      <c r="U20" s="32" t="s">
        <v>0</v>
      </c>
      <c r="V20" s="32" t="s">
        <v>0</v>
      </c>
      <c r="W20" s="32" t="s">
        <v>0</v>
      </c>
      <c r="X20" s="32" t="s">
        <v>0</v>
      </c>
      <c r="Y20" s="32" t="s">
        <v>0</v>
      </c>
      <c r="Z20" s="32" t="s">
        <v>0</v>
      </c>
      <c r="AA20" s="32" t="s">
        <v>0</v>
      </c>
      <c r="AB20" s="32" t="s">
        <v>0</v>
      </c>
      <c r="AC20" s="32" t="s">
        <v>0</v>
      </c>
      <c r="AD20" s="32" t="s">
        <v>0</v>
      </c>
      <c r="AE20" s="1" t="s">
        <v>559</v>
      </c>
      <c r="AF20" s="32" t="s">
        <v>0</v>
      </c>
      <c r="AG20" s="32" t="s">
        <v>0</v>
      </c>
      <c r="AH20" s="31" t="s">
        <v>73</v>
      </c>
      <c r="AI20" s="31" t="s">
        <v>214</v>
      </c>
      <c r="AJ20" s="34">
        <v>1386.3</v>
      </c>
      <c r="AK20" s="34">
        <v>1286.5999999999999</v>
      </c>
      <c r="AL20" s="34">
        <v>0</v>
      </c>
      <c r="AM20" s="35">
        <v>0</v>
      </c>
      <c r="AN20" s="34">
        <v>0</v>
      </c>
      <c r="AO20" s="34">
        <v>0</v>
      </c>
      <c r="AP20" s="34">
        <v>1000</v>
      </c>
      <c r="AQ20" s="34">
        <v>1000</v>
      </c>
      <c r="AR20" s="34">
        <v>386.3</v>
      </c>
      <c r="AS20" s="34">
        <v>286.60000000000002</v>
      </c>
      <c r="AT20" s="34">
        <v>1536.3</v>
      </c>
      <c r="AU20" s="34">
        <v>0</v>
      </c>
      <c r="AV20" s="34">
        <v>0</v>
      </c>
      <c r="AW20" s="34">
        <v>0</v>
      </c>
      <c r="AX20" s="34">
        <v>1536.3</v>
      </c>
      <c r="AY20" s="34">
        <f>614.5</f>
        <v>614.5</v>
      </c>
      <c r="AZ20" s="34">
        <v>0</v>
      </c>
      <c r="BA20" s="34">
        <v>0</v>
      </c>
      <c r="BB20" s="34">
        <v>0</v>
      </c>
      <c r="BC20" s="34">
        <f>614.5</f>
        <v>614.5</v>
      </c>
      <c r="BD20" s="34">
        <v>614.5</v>
      </c>
      <c r="BE20" s="34">
        <v>0</v>
      </c>
      <c r="BF20" s="34">
        <v>0</v>
      </c>
      <c r="BG20" s="34">
        <v>0</v>
      </c>
      <c r="BH20" s="34">
        <f t="shared" ref="BH20:BH25" si="123">BD20</f>
        <v>614.5</v>
      </c>
      <c r="BI20" s="34">
        <v>614.5</v>
      </c>
      <c r="BJ20" s="34">
        <v>0</v>
      </c>
      <c r="BK20" s="34">
        <v>0</v>
      </c>
      <c r="BL20" s="34">
        <v>0</v>
      </c>
      <c r="BM20" s="34">
        <f t="shared" ref="BM20:BM25" si="124">BI20</f>
        <v>614.5</v>
      </c>
      <c r="BN20" s="34">
        <v>1386.3</v>
      </c>
      <c r="BO20" s="34">
        <v>1286.5999999999999</v>
      </c>
      <c r="BP20" s="34">
        <v>0</v>
      </c>
      <c r="BQ20" s="34">
        <v>0</v>
      </c>
      <c r="BR20" s="34">
        <v>0</v>
      </c>
      <c r="BS20" s="37" t="s">
        <v>197</v>
      </c>
      <c r="BT20" s="34">
        <v>1000</v>
      </c>
      <c r="BU20" s="34">
        <v>1000</v>
      </c>
      <c r="BV20" s="34">
        <v>386.3</v>
      </c>
      <c r="BW20" s="34">
        <v>286.60000000000002</v>
      </c>
      <c r="BX20" s="34">
        <v>1536.3</v>
      </c>
      <c r="BY20" s="34">
        <v>0</v>
      </c>
      <c r="BZ20" s="34">
        <v>0</v>
      </c>
      <c r="CA20" s="34">
        <v>0</v>
      </c>
      <c r="CB20" s="34">
        <v>1536.3</v>
      </c>
      <c r="CC20" s="34">
        <f>614.5</f>
        <v>614.5</v>
      </c>
      <c r="CD20" s="34">
        <v>0</v>
      </c>
      <c r="CE20" s="34">
        <v>0</v>
      </c>
      <c r="CF20" s="34">
        <v>0</v>
      </c>
      <c r="CG20" s="34">
        <f>614.5</f>
        <v>614.5</v>
      </c>
      <c r="CH20" s="34">
        <v>614.5</v>
      </c>
      <c r="CI20" s="34">
        <v>0</v>
      </c>
      <c r="CJ20" s="34">
        <v>0</v>
      </c>
      <c r="CK20" s="34">
        <v>0</v>
      </c>
      <c r="CL20" s="34">
        <f t="shared" ref="CL20:CL25" si="125">CH20</f>
        <v>614.5</v>
      </c>
      <c r="CM20" s="34">
        <v>614.5</v>
      </c>
      <c r="CN20" s="34">
        <v>0</v>
      </c>
      <c r="CO20" s="34">
        <v>0</v>
      </c>
      <c r="CP20" s="34">
        <v>0</v>
      </c>
      <c r="CQ20" s="34">
        <f t="shared" ref="CQ20:CQ25" si="126">CM20</f>
        <v>614.5</v>
      </c>
      <c r="CR20" s="34">
        <v>386.3</v>
      </c>
      <c r="CS20" s="34">
        <v>0</v>
      </c>
      <c r="CT20" s="34">
        <v>0</v>
      </c>
      <c r="CU20" s="34">
        <v>0</v>
      </c>
      <c r="CV20" s="34">
        <v>386.3</v>
      </c>
      <c r="CW20" s="34">
        <v>1536.3</v>
      </c>
      <c r="CX20" s="34">
        <v>0</v>
      </c>
      <c r="CY20" s="34">
        <v>0</v>
      </c>
      <c r="CZ20" s="34">
        <v>0</v>
      </c>
      <c r="DA20" s="34">
        <v>1536.3</v>
      </c>
      <c r="DB20" s="34">
        <f>614.5</f>
        <v>614.5</v>
      </c>
      <c r="DC20" s="34">
        <v>0</v>
      </c>
      <c r="DD20" s="34">
        <v>0</v>
      </c>
      <c r="DE20" s="34">
        <v>0</v>
      </c>
      <c r="DF20" s="34">
        <f>614.5</f>
        <v>614.5</v>
      </c>
      <c r="DG20" s="34">
        <v>386.3</v>
      </c>
      <c r="DH20" s="34">
        <v>0</v>
      </c>
      <c r="DI20" s="34">
        <v>0</v>
      </c>
      <c r="DJ20" s="34">
        <v>0</v>
      </c>
      <c r="DK20" s="34">
        <v>386.3</v>
      </c>
      <c r="DL20" s="34">
        <v>1536.3</v>
      </c>
      <c r="DM20" s="34">
        <v>0</v>
      </c>
      <c r="DN20" s="34">
        <v>0</v>
      </c>
      <c r="DO20" s="34">
        <v>0</v>
      </c>
      <c r="DP20" s="34">
        <v>1536.3</v>
      </c>
      <c r="DQ20" s="34">
        <f>614.5</f>
        <v>614.5</v>
      </c>
      <c r="DR20" s="34">
        <v>0</v>
      </c>
      <c r="DS20" s="34">
        <v>0</v>
      </c>
      <c r="DT20" s="34">
        <v>0</v>
      </c>
      <c r="DU20" s="34">
        <f>614.5</f>
        <v>614.5</v>
      </c>
      <c r="DV20" s="3" t="s">
        <v>202</v>
      </c>
    </row>
    <row r="21" spans="1:126" ht="281.25" x14ac:dyDescent="0.2">
      <c r="A21" s="38" t="s">
        <v>0</v>
      </c>
      <c r="B21" s="39" t="s">
        <v>215</v>
      </c>
      <c r="C21" s="39" t="s">
        <v>216</v>
      </c>
      <c r="D21" s="38" t="s">
        <v>217</v>
      </c>
      <c r="E21" s="1" t="s">
        <v>568</v>
      </c>
      <c r="F21" s="1"/>
      <c r="G21" s="1" t="s">
        <v>546</v>
      </c>
      <c r="H21" s="1" t="s">
        <v>560</v>
      </c>
      <c r="I21" s="1"/>
      <c r="J21" s="1"/>
      <c r="K21" s="2"/>
      <c r="L21" s="1" t="s">
        <v>561</v>
      </c>
      <c r="M21" s="1"/>
      <c r="N21" s="1"/>
      <c r="O21" s="1" t="s">
        <v>562</v>
      </c>
      <c r="P21" s="1"/>
      <c r="Q21" s="1"/>
      <c r="R21" s="2"/>
      <c r="S21" s="1" t="s">
        <v>0</v>
      </c>
      <c r="T21" s="1" t="s">
        <v>0</v>
      </c>
      <c r="U21" s="1" t="s">
        <v>0</v>
      </c>
      <c r="V21" s="1" t="s">
        <v>0</v>
      </c>
      <c r="W21" s="1" t="s">
        <v>0</v>
      </c>
      <c r="X21" s="1" t="s">
        <v>0</v>
      </c>
      <c r="Y21" s="1" t="s">
        <v>563</v>
      </c>
      <c r="Z21" s="1" t="s">
        <v>543</v>
      </c>
      <c r="AA21" s="1" t="s">
        <v>564</v>
      </c>
      <c r="AB21" s="1" t="s">
        <v>565</v>
      </c>
      <c r="AC21" s="1" t="s">
        <v>543</v>
      </c>
      <c r="AD21" s="1" t="s">
        <v>566</v>
      </c>
      <c r="AE21" s="4" t="s">
        <v>567</v>
      </c>
      <c r="AF21" s="32" t="s">
        <v>0</v>
      </c>
      <c r="AG21" s="32" t="s">
        <v>0</v>
      </c>
      <c r="AH21" s="31" t="s">
        <v>62</v>
      </c>
      <c r="AI21" s="31" t="s">
        <v>218</v>
      </c>
      <c r="AJ21" s="34">
        <v>14333.8</v>
      </c>
      <c r="AK21" s="34">
        <v>9539.1</v>
      </c>
      <c r="AL21" s="34">
        <v>0</v>
      </c>
      <c r="AM21" s="35">
        <v>0</v>
      </c>
      <c r="AN21" s="34">
        <v>0</v>
      </c>
      <c r="AO21" s="34">
        <v>0</v>
      </c>
      <c r="AP21" s="34">
        <v>0</v>
      </c>
      <c r="AQ21" s="34">
        <v>0</v>
      </c>
      <c r="AR21" s="34">
        <v>14333.8</v>
      </c>
      <c r="AS21" s="34">
        <v>9539.1</v>
      </c>
      <c r="AT21" s="34">
        <v>10786</v>
      </c>
      <c r="AU21" s="34">
        <v>0</v>
      </c>
      <c r="AV21" s="34">
        <v>0</v>
      </c>
      <c r="AW21" s="34">
        <v>0</v>
      </c>
      <c r="AX21" s="34">
        <v>10786</v>
      </c>
      <c r="AY21" s="34">
        <f>9439.2</f>
        <v>9439.2000000000007</v>
      </c>
      <c r="AZ21" s="34">
        <v>0</v>
      </c>
      <c r="BA21" s="34">
        <v>0</v>
      </c>
      <c r="BB21" s="34">
        <v>0</v>
      </c>
      <c r="BC21" s="34">
        <f>AY21</f>
        <v>9439.2000000000007</v>
      </c>
      <c r="BD21" s="34">
        <f>10821.5</f>
        <v>10821.5</v>
      </c>
      <c r="BE21" s="34">
        <v>0</v>
      </c>
      <c r="BF21" s="34">
        <v>0</v>
      </c>
      <c r="BG21" s="34">
        <v>0</v>
      </c>
      <c r="BH21" s="34">
        <f t="shared" si="123"/>
        <v>10821.5</v>
      </c>
      <c r="BI21" s="34">
        <f>10777.7</f>
        <v>10777.7</v>
      </c>
      <c r="BJ21" s="34">
        <v>0</v>
      </c>
      <c r="BK21" s="34">
        <v>0</v>
      </c>
      <c r="BL21" s="34">
        <v>0</v>
      </c>
      <c r="BM21" s="34">
        <f t="shared" si="124"/>
        <v>10777.7</v>
      </c>
      <c r="BN21" s="34">
        <v>14274.3</v>
      </c>
      <c r="BO21" s="34">
        <v>9479.6</v>
      </c>
      <c r="BP21" s="34">
        <v>0</v>
      </c>
      <c r="BQ21" s="34">
        <v>0</v>
      </c>
      <c r="BR21" s="34">
        <v>0</v>
      </c>
      <c r="BS21" s="37" t="s">
        <v>197</v>
      </c>
      <c r="BT21" s="34">
        <v>0</v>
      </c>
      <c r="BU21" s="34">
        <v>0</v>
      </c>
      <c r="BV21" s="34">
        <v>14274.3</v>
      </c>
      <c r="BW21" s="34">
        <v>9479.6</v>
      </c>
      <c r="BX21" s="34">
        <v>10786</v>
      </c>
      <c r="BY21" s="34">
        <v>0</v>
      </c>
      <c r="BZ21" s="34">
        <v>0</v>
      </c>
      <c r="CA21" s="34">
        <v>0</v>
      </c>
      <c r="CB21" s="34">
        <v>10786</v>
      </c>
      <c r="CC21" s="34">
        <f>9439.2</f>
        <v>9439.2000000000007</v>
      </c>
      <c r="CD21" s="34">
        <v>0</v>
      </c>
      <c r="CE21" s="34">
        <v>0</v>
      </c>
      <c r="CF21" s="34">
        <v>0</v>
      </c>
      <c r="CG21" s="34">
        <f>CC21</f>
        <v>9439.2000000000007</v>
      </c>
      <c r="CH21" s="34">
        <f>10821.5</f>
        <v>10821.5</v>
      </c>
      <c r="CI21" s="34">
        <v>0</v>
      </c>
      <c r="CJ21" s="34">
        <v>0</v>
      </c>
      <c r="CK21" s="34">
        <v>0</v>
      </c>
      <c r="CL21" s="34">
        <f t="shared" si="125"/>
        <v>10821.5</v>
      </c>
      <c r="CM21" s="34">
        <f>10777.7</f>
        <v>10777.7</v>
      </c>
      <c r="CN21" s="34">
        <v>0</v>
      </c>
      <c r="CO21" s="34">
        <v>0</v>
      </c>
      <c r="CP21" s="34">
        <v>0</v>
      </c>
      <c r="CQ21" s="34">
        <f t="shared" si="126"/>
        <v>10777.7</v>
      </c>
      <c r="CR21" s="34">
        <v>14333.8</v>
      </c>
      <c r="CS21" s="34">
        <v>0</v>
      </c>
      <c r="CT21" s="34">
        <v>0</v>
      </c>
      <c r="CU21" s="34">
        <v>0</v>
      </c>
      <c r="CV21" s="34">
        <v>14333.8</v>
      </c>
      <c r="CW21" s="34">
        <v>10786</v>
      </c>
      <c r="CX21" s="34">
        <v>0</v>
      </c>
      <c r="CY21" s="34">
        <v>0</v>
      </c>
      <c r="CZ21" s="34">
        <v>0</v>
      </c>
      <c r="DA21" s="34">
        <v>10786</v>
      </c>
      <c r="DB21" s="34">
        <f>9439.2</f>
        <v>9439.2000000000007</v>
      </c>
      <c r="DC21" s="34">
        <v>0</v>
      </c>
      <c r="DD21" s="34">
        <v>0</v>
      </c>
      <c r="DE21" s="34">
        <v>0</v>
      </c>
      <c r="DF21" s="34">
        <f>DB21</f>
        <v>9439.2000000000007</v>
      </c>
      <c r="DG21" s="34">
        <v>14274.3</v>
      </c>
      <c r="DH21" s="34">
        <v>0</v>
      </c>
      <c r="DI21" s="34">
        <v>0</v>
      </c>
      <c r="DJ21" s="34">
        <v>0</v>
      </c>
      <c r="DK21" s="34">
        <v>14274.3</v>
      </c>
      <c r="DL21" s="34">
        <v>10786</v>
      </c>
      <c r="DM21" s="34">
        <v>0</v>
      </c>
      <c r="DN21" s="34">
        <v>0</v>
      </c>
      <c r="DO21" s="34">
        <v>0</v>
      </c>
      <c r="DP21" s="34">
        <v>10786</v>
      </c>
      <c r="DQ21" s="34">
        <f>9439.2</f>
        <v>9439.2000000000007</v>
      </c>
      <c r="DR21" s="34">
        <v>0</v>
      </c>
      <c r="DS21" s="34">
        <v>0</v>
      </c>
      <c r="DT21" s="34">
        <v>0</v>
      </c>
      <c r="DU21" s="34">
        <f>DQ21</f>
        <v>9439.2000000000007</v>
      </c>
      <c r="DV21" s="3" t="s">
        <v>202</v>
      </c>
    </row>
    <row r="22" spans="1:126" ht="94.5" x14ac:dyDescent="0.2">
      <c r="A22" s="38" t="s">
        <v>0</v>
      </c>
      <c r="B22" s="39" t="s">
        <v>219</v>
      </c>
      <c r="C22" s="39" t="s">
        <v>220</v>
      </c>
      <c r="D22" s="38" t="s">
        <v>221</v>
      </c>
      <c r="E22" s="1" t="s">
        <v>551</v>
      </c>
      <c r="F22" s="1"/>
      <c r="G22" s="1" t="s">
        <v>546</v>
      </c>
      <c r="H22" s="1" t="s">
        <v>0</v>
      </c>
      <c r="I22" s="1" t="s">
        <v>0</v>
      </c>
      <c r="J22" s="1" t="s">
        <v>0</v>
      </c>
      <c r="K22" s="1" t="s">
        <v>0</v>
      </c>
      <c r="L22" s="1" t="s">
        <v>0</v>
      </c>
      <c r="M22" s="1" t="s">
        <v>0</v>
      </c>
      <c r="N22" s="1" t="s">
        <v>0</v>
      </c>
      <c r="O22" s="1" t="s">
        <v>0</v>
      </c>
      <c r="P22" s="1" t="s">
        <v>0</v>
      </c>
      <c r="Q22" s="1" t="s">
        <v>0</v>
      </c>
      <c r="R22" s="1" t="s">
        <v>0</v>
      </c>
      <c r="S22" s="1" t="s">
        <v>0</v>
      </c>
      <c r="T22" s="1" t="s">
        <v>0</v>
      </c>
      <c r="U22" s="1" t="s">
        <v>0</v>
      </c>
      <c r="V22" s="1" t="s">
        <v>0</v>
      </c>
      <c r="W22" s="1" t="s">
        <v>0</v>
      </c>
      <c r="X22" s="1" t="s">
        <v>0</v>
      </c>
      <c r="Y22" s="1" t="s">
        <v>0</v>
      </c>
      <c r="Z22" s="1" t="s">
        <v>0</v>
      </c>
      <c r="AA22" s="1" t="s">
        <v>0</v>
      </c>
      <c r="AB22" s="1" t="s">
        <v>0</v>
      </c>
      <c r="AC22" s="1" t="s">
        <v>0</v>
      </c>
      <c r="AD22" s="1" t="s">
        <v>0</v>
      </c>
      <c r="AE22" s="1" t="s">
        <v>571</v>
      </c>
      <c r="AF22" s="32" t="s">
        <v>0</v>
      </c>
      <c r="AG22" s="32" t="s">
        <v>0</v>
      </c>
      <c r="AH22" s="31" t="s">
        <v>56</v>
      </c>
      <c r="AI22" s="31" t="s">
        <v>222</v>
      </c>
      <c r="AJ22" s="34">
        <v>688871.4</v>
      </c>
      <c r="AK22" s="34">
        <v>633070.4</v>
      </c>
      <c r="AL22" s="34">
        <v>0</v>
      </c>
      <c r="AM22" s="35">
        <v>0</v>
      </c>
      <c r="AN22" s="34">
        <v>0</v>
      </c>
      <c r="AO22" s="34">
        <v>0</v>
      </c>
      <c r="AP22" s="34">
        <v>0</v>
      </c>
      <c r="AQ22" s="34">
        <v>0</v>
      </c>
      <c r="AR22" s="34">
        <v>688871.4</v>
      </c>
      <c r="AS22" s="34">
        <v>633070.4</v>
      </c>
      <c r="AT22" s="34">
        <v>733577</v>
      </c>
      <c r="AU22" s="34">
        <v>0</v>
      </c>
      <c r="AV22" s="34">
        <v>0</v>
      </c>
      <c r="AW22" s="34">
        <v>0</v>
      </c>
      <c r="AX22" s="34">
        <v>733577</v>
      </c>
      <c r="AY22" s="34">
        <f>530000</f>
        <v>530000</v>
      </c>
      <c r="AZ22" s="34">
        <v>0</v>
      </c>
      <c r="BA22" s="34">
        <v>0</v>
      </c>
      <c r="BB22" s="34">
        <v>0</v>
      </c>
      <c r="BC22" s="34">
        <f>530000</f>
        <v>530000</v>
      </c>
      <c r="BD22" s="34">
        <v>373763.4</v>
      </c>
      <c r="BE22" s="34">
        <v>0</v>
      </c>
      <c r="BF22" s="34">
        <v>0</v>
      </c>
      <c r="BG22" s="34">
        <v>0</v>
      </c>
      <c r="BH22" s="34">
        <f t="shared" si="123"/>
        <v>373763.4</v>
      </c>
      <c r="BI22" s="34">
        <v>373763.4</v>
      </c>
      <c r="BJ22" s="34">
        <v>0</v>
      </c>
      <c r="BK22" s="34">
        <v>0</v>
      </c>
      <c r="BL22" s="34">
        <v>0</v>
      </c>
      <c r="BM22" s="34">
        <f t="shared" si="124"/>
        <v>373763.4</v>
      </c>
      <c r="BN22" s="34">
        <v>688077</v>
      </c>
      <c r="BO22" s="34">
        <v>632276</v>
      </c>
      <c r="BP22" s="34">
        <v>0</v>
      </c>
      <c r="BQ22" s="34">
        <v>0</v>
      </c>
      <c r="BR22" s="34">
        <v>0</v>
      </c>
      <c r="BS22" s="37" t="s">
        <v>197</v>
      </c>
      <c r="BT22" s="34">
        <v>0</v>
      </c>
      <c r="BU22" s="34">
        <v>0</v>
      </c>
      <c r="BV22" s="34">
        <v>688077</v>
      </c>
      <c r="BW22" s="34">
        <v>632276</v>
      </c>
      <c r="BX22" s="34">
        <v>733577</v>
      </c>
      <c r="BY22" s="34">
        <v>0</v>
      </c>
      <c r="BZ22" s="34">
        <v>0</v>
      </c>
      <c r="CA22" s="34">
        <v>0</v>
      </c>
      <c r="CB22" s="34">
        <v>733577</v>
      </c>
      <c r="CC22" s="34">
        <f>530000</f>
        <v>530000</v>
      </c>
      <c r="CD22" s="34">
        <v>0</v>
      </c>
      <c r="CE22" s="34">
        <v>0</v>
      </c>
      <c r="CF22" s="34">
        <v>0</v>
      </c>
      <c r="CG22" s="34">
        <f>530000</f>
        <v>530000</v>
      </c>
      <c r="CH22" s="34">
        <v>373763.4</v>
      </c>
      <c r="CI22" s="34">
        <v>0</v>
      </c>
      <c r="CJ22" s="34">
        <v>0</v>
      </c>
      <c r="CK22" s="34">
        <v>0</v>
      </c>
      <c r="CL22" s="34">
        <f t="shared" si="125"/>
        <v>373763.4</v>
      </c>
      <c r="CM22" s="34">
        <v>373763.4</v>
      </c>
      <c r="CN22" s="34">
        <v>0</v>
      </c>
      <c r="CO22" s="34">
        <v>0</v>
      </c>
      <c r="CP22" s="34">
        <v>0</v>
      </c>
      <c r="CQ22" s="34">
        <f t="shared" si="126"/>
        <v>373763.4</v>
      </c>
      <c r="CR22" s="34">
        <v>756854.1</v>
      </c>
      <c r="CS22" s="34">
        <v>0</v>
      </c>
      <c r="CT22" s="34">
        <v>0</v>
      </c>
      <c r="CU22" s="34">
        <v>67982.7</v>
      </c>
      <c r="CV22" s="34">
        <v>688871.4</v>
      </c>
      <c r="CW22" s="34">
        <v>733577</v>
      </c>
      <c r="CX22" s="34">
        <v>0</v>
      </c>
      <c r="CY22" s="34">
        <v>0</v>
      </c>
      <c r="CZ22" s="34">
        <v>0</v>
      </c>
      <c r="DA22" s="34">
        <v>733577</v>
      </c>
      <c r="DB22" s="34">
        <f>530000</f>
        <v>530000</v>
      </c>
      <c r="DC22" s="34">
        <v>0</v>
      </c>
      <c r="DD22" s="34">
        <v>0</v>
      </c>
      <c r="DE22" s="34">
        <v>0</v>
      </c>
      <c r="DF22" s="34">
        <f>530000</f>
        <v>530000</v>
      </c>
      <c r="DG22" s="34">
        <v>756059.7</v>
      </c>
      <c r="DH22" s="34">
        <v>0</v>
      </c>
      <c r="DI22" s="34">
        <v>0</v>
      </c>
      <c r="DJ22" s="34">
        <v>67982.7</v>
      </c>
      <c r="DK22" s="34">
        <v>688077</v>
      </c>
      <c r="DL22" s="34">
        <v>733577</v>
      </c>
      <c r="DM22" s="34">
        <v>0</v>
      </c>
      <c r="DN22" s="34">
        <v>0</v>
      </c>
      <c r="DO22" s="34">
        <v>0</v>
      </c>
      <c r="DP22" s="34">
        <v>733577</v>
      </c>
      <c r="DQ22" s="34">
        <f>530000</f>
        <v>530000</v>
      </c>
      <c r="DR22" s="34">
        <v>0</v>
      </c>
      <c r="DS22" s="34">
        <v>0</v>
      </c>
      <c r="DT22" s="34">
        <v>0</v>
      </c>
      <c r="DU22" s="34">
        <f>530000</f>
        <v>530000</v>
      </c>
      <c r="DV22" s="3" t="s">
        <v>202</v>
      </c>
    </row>
    <row r="23" spans="1:126" ht="213.75" x14ac:dyDescent="0.2">
      <c r="A23" s="38" t="s">
        <v>0</v>
      </c>
      <c r="B23" s="39" t="s">
        <v>223</v>
      </c>
      <c r="C23" s="39" t="s">
        <v>224</v>
      </c>
      <c r="D23" s="38" t="s">
        <v>225</v>
      </c>
      <c r="E23" s="1" t="s">
        <v>572</v>
      </c>
      <c r="F23" s="1" t="s">
        <v>540</v>
      </c>
      <c r="G23" s="1" t="s">
        <v>573</v>
      </c>
      <c r="H23" s="1"/>
      <c r="I23" s="1"/>
      <c r="J23" s="1"/>
      <c r="K23" s="2"/>
      <c r="L23" s="1"/>
      <c r="M23" s="1"/>
      <c r="N23" s="1"/>
      <c r="O23" s="1"/>
      <c r="P23" s="1"/>
      <c r="Q23" s="1"/>
      <c r="R23" s="2"/>
      <c r="S23" s="1"/>
      <c r="T23" s="1"/>
      <c r="U23" s="1"/>
      <c r="V23" s="1"/>
      <c r="W23" s="1"/>
      <c r="X23" s="1"/>
      <c r="Y23" s="1"/>
      <c r="Z23" s="1"/>
      <c r="AA23" s="1"/>
      <c r="AB23" s="1"/>
      <c r="AC23" s="1" t="s">
        <v>0</v>
      </c>
      <c r="AD23" s="1" t="s">
        <v>0</v>
      </c>
      <c r="AE23" s="1" t="s">
        <v>574</v>
      </c>
      <c r="AF23" s="32" t="s">
        <v>0</v>
      </c>
      <c r="AG23" s="32" t="s">
        <v>0</v>
      </c>
      <c r="AH23" s="31" t="s">
        <v>56</v>
      </c>
      <c r="AI23" s="31" t="s">
        <v>230</v>
      </c>
      <c r="AJ23" s="34">
        <v>662139.6</v>
      </c>
      <c r="AK23" s="34">
        <v>659320.1</v>
      </c>
      <c r="AL23" s="34">
        <v>0</v>
      </c>
      <c r="AM23" s="35">
        <v>0</v>
      </c>
      <c r="AN23" s="34">
        <v>0</v>
      </c>
      <c r="AO23" s="34">
        <v>0</v>
      </c>
      <c r="AP23" s="34">
        <v>67982.7</v>
      </c>
      <c r="AQ23" s="34">
        <v>67912.3</v>
      </c>
      <c r="AR23" s="34">
        <v>594156.9</v>
      </c>
      <c r="AS23" s="34">
        <v>591407.80000000005</v>
      </c>
      <c r="AT23" s="34">
        <f>813598-36868.3</f>
        <v>776729.7</v>
      </c>
      <c r="AU23" s="34">
        <v>31617.7</v>
      </c>
      <c r="AV23" s="34">
        <v>243232</v>
      </c>
      <c r="AW23" s="34">
        <f>56400+3357.4+1500+3690+1845.3+1630.2</f>
        <v>68422.899999999994</v>
      </c>
      <c r="AX23" s="34">
        <f>AT23-AU23-AV23-AW23</f>
        <v>433457.1</v>
      </c>
      <c r="AY23" s="34">
        <f>396729.2-1350-33345.6-46551.6</f>
        <v>315482.00000000006</v>
      </c>
      <c r="AZ23" s="34">
        <v>0</v>
      </c>
      <c r="BA23" s="34">
        <v>0</v>
      </c>
      <c r="BB23" s="34">
        <v>56400</v>
      </c>
      <c r="BC23" s="34">
        <f>AY23-BB23</f>
        <v>259082.00000000006</v>
      </c>
      <c r="BD23" s="34">
        <f>258188.9</f>
        <v>258188.9</v>
      </c>
      <c r="BE23" s="34">
        <v>0</v>
      </c>
      <c r="BF23" s="34">
        <v>0</v>
      </c>
      <c r="BG23" s="34">
        <v>0</v>
      </c>
      <c r="BH23" s="34">
        <f t="shared" si="123"/>
        <v>258188.9</v>
      </c>
      <c r="BI23" s="34">
        <v>258188.9</v>
      </c>
      <c r="BJ23" s="34">
        <v>0</v>
      </c>
      <c r="BK23" s="34">
        <v>0</v>
      </c>
      <c r="BL23" s="34">
        <v>0</v>
      </c>
      <c r="BM23" s="34">
        <f t="shared" si="124"/>
        <v>258188.9</v>
      </c>
      <c r="BN23" s="34">
        <v>361217.2</v>
      </c>
      <c r="BO23" s="34">
        <v>358690.1</v>
      </c>
      <c r="BP23" s="34">
        <v>0</v>
      </c>
      <c r="BQ23" s="34">
        <v>0</v>
      </c>
      <c r="BR23" s="34">
        <v>0</v>
      </c>
      <c r="BS23" s="37" t="s">
        <v>197</v>
      </c>
      <c r="BT23" s="34">
        <v>45932.7</v>
      </c>
      <c r="BU23" s="34">
        <v>45862.3</v>
      </c>
      <c r="BV23" s="34">
        <v>315284.5</v>
      </c>
      <c r="BW23" s="34">
        <v>312827.8</v>
      </c>
      <c r="BX23" s="34">
        <f>813598-36868.3-6580.6-243232-2538.7-3119.1-8262.1-100791.4-20217.2</f>
        <v>391988.60000000003</v>
      </c>
      <c r="BY23" s="34">
        <v>31617.7</v>
      </c>
      <c r="BZ23" s="34">
        <f>243232-243232</f>
        <v>0</v>
      </c>
      <c r="CA23" s="34">
        <f>56400+3357.4+1500+3690+1845.3+1630.2-56400</f>
        <v>12022.899999999994</v>
      </c>
      <c r="CB23" s="34">
        <f>BX23-BY23-BZ23-CA23</f>
        <v>348348</v>
      </c>
      <c r="CC23" s="34">
        <f>396729.2-1350-33345.6-46551.6-56400</f>
        <v>259082.00000000006</v>
      </c>
      <c r="CD23" s="34">
        <v>0</v>
      </c>
      <c r="CE23" s="34">
        <v>0</v>
      </c>
      <c r="CF23" s="34">
        <f>56400-56400</f>
        <v>0</v>
      </c>
      <c r="CG23" s="34">
        <f>CC23-CF23</f>
        <v>259082.00000000006</v>
      </c>
      <c r="CH23" s="34">
        <f>258188.9</f>
        <v>258188.9</v>
      </c>
      <c r="CI23" s="34">
        <v>0</v>
      </c>
      <c r="CJ23" s="34">
        <v>0</v>
      </c>
      <c r="CK23" s="34">
        <v>0</v>
      </c>
      <c r="CL23" s="34">
        <f t="shared" si="125"/>
        <v>258188.9</v>
      </c>
      <c r="CM23" s="34">
        <v>258188.9</v>
      </c>
      <c r="CN23" s="34">
        <v>0</v>
      </c>
      <c r="CO23" s="34">
        <v>0</v>
      </c>
      <c r="CP23" s="34">
        <v>0</v>
      </c>
      <c r="CQ23" s="34">
        <f t="shared" si="126"/>
        <v>258188.9</v>
      </c>
      <c r="CR23" s="34">
        <v>606558.9</v>
      </c>
      <c r="CS23" s="34">
        <v>0</v>
      </c>
      <c r="CT23" s="34">
        <v>0</v>
      </c>
      <c r="CU23" s="34">
        <v>12402</v>
      </c>
      <c r="CV23" s="34">
        <v>594156.9</v>
      </c>
      <c r="CW23" s="34">
        <f>813598-36868.3</f>
        <v>776729.7</v>
      </c>
      <c r="CX23" s="34">
        <v>31617.7</v>
      </c>
      <c r="CY23" s="34">
        <v>243232</v>
      </c>
      <c r="CZ23" s="34">
        <f>56400+3357.4+1500+3690+1845.3+1630.2</f>
        <v>68422.899999999994</v>
      </c>
      <c r="DA23" s="34">
        <f>CW23-CX23-CY23-CZ23</f>
        <v>433457.1</v>
      </c>
      <c r="DB23" s="34">
        <f>396729.2-1350-33345.6-46551.6</f>
        <v>315482.00000000006</v>
      </c>
      <c r="DC23" s="34">
        <v>0</v>
      </c>
      <c r="DD23" s="34">
        <v>0</v>
      </c>
      <c r="DE23" s="34">
        <v>56400</v>
      </c>
      <c r="DF23" s="34">
        <f>DB23-DE23</f>
        <v>259082.00000000006</v>
      </c>
      <c r="DG23" s="34">
        <v>305636.5</v>
      </c>
      <c r="DH23" s="34">
        <v>0</v>
      </c>
      <c r="DI23" s="34">
        <v>0</v>
      </c>
      <c r="DJ23" s="34">
        <v>-9648</v>
      </c>
      <c r="DK23" s="34">
        <v>315284.5</v>
      </c>
      <c r="DL23" s="34">
        <f>813598-36868.3-6580.6-243232-2538.7-3119.1-8262.1-100791.4-20217.2</f>
        <v>391988.60000000003</v>
      </c>
      <c r="DM23" s="34">
        <v>31617.7</v>
      </c>
      <c r="DN23" s="34">
        <f>243232-243232</f>
        <v>0</v>
      </c>
      <c r="DO23" s="34">
        <f>56400+3357.4+1500+3690+1845.3+1630.2-56400</f>
        <v>12022.899999999994</v>
      </c>
      <c r="DP23" s="34">
        <f>DL23-DM23-DN23-DO23</f>
        <v>348348</v>
      </c>
      <c r="DQ23" s="34">
        <f>396729.2-1350-33345.6-46551.6-56400</f>
        <v>259082.00000000006</v>
      </c>
      <c r="DR23" s="34">
        <v>0</v>
      </c>
      <c r="DS23" s="34">
        <v>0</v>
      </c>
      <c r="DT23" s="34">
        <f>56400-56400</f>
        <v>0</v>
      </c>
      <c r="DU23" s="34">
        <f>DQ23-DT23</f>
        <v>259082.00000000006</v>
      </c>
      <c r="DV23" s="3" t="s">
        <v>202</v>
      </c>
    </row>
    <row r="24" spans="1:126" ht="126" x14ac:dyDescent="0.2">
      <c r="A24" s="38" t="s">
        <v>0</v>
      </c>
      <c r="B24" s="39" t="s">
        <v>227</v>
      </c>
      <c r="C24" s="39" t="s">
        <v>228</v>
      </c>
      <c r="D24" s="38" t="s">
        <v>229</v>
      </c>
      <c r="E24" s="1" t="s">
        <v>572</v>
      </c>
      <c r="F24" s="32" t="s">
        <v>0</v>
      </c>
      <c r="G24" s="32" t="s">
        <v>0</v>
      </c>
      <c r="H24" s="32" t="s">
        <v>0</v>
      </c>
      <c r="I24" s="32" t="s">
        <v>0</v>
      </c>
      <c r="J24" s="32" t="s">
        <v>0</v>
      </c>
      <c r="K24" s="31" t="s">
        <v>0</v>
      </c>
      <c r="L24" s="32" t="s">
        <v>0</v>
      </c>
      <c r="M24" s="32" t="s">
        <v>0</v>
      </c>
      <c r="N24" s="32" t="s">
        <v>0</v>
      </c>
      <c r="O24" s="32" t="s">
        <v>0</v>
      </c>
      <c r="P24" s="32" t="s">
        <v>0</v>
      </c>
      <c r="Q24" s="32" t="s">
        <v>0</v>
      </c>
      <c r="R24" s="31" t="s">
        <v>0</v>
      </c>
      <c r="S24" s="32" t="s">
        <v>0</v>
      </c>
      <c r="T24" s="32" t="s">
        <v>0</v>
      </c>
      <c r="U24" s="32" t="s">
        <v>0</v>
      </c>
      <c r="V24" s="32" t="s">
        <v>0</v>
      </c>
      <c r="W24" s="32" t="s">
        <v>0</v>
      </c>
      <c r="X24" s="32" t="s">
        <v>0</v>
      </c>
      <c r="Y24" s="8" t="s">
        <v>638</v>
      </c>
      <c r="Z24" s="7" t="s">
        <v>543</v>
      </c>
      <c r="AA24" s="6" t="s">
        <v>639</v>
      </c>
      <c r="AB24" s="6"/>
      <c r="AC24" s="7"/>
      <c r="AD24" s="6"/>
      <c r="AE24" s="8" t="s">
        <v>640</v>
      </c>
      <c r="AF24" s="9" t="s">
        <v>543</v>
      </c>
      <c r="AG24" s="8" t="s">
        <v>641</v>
      </c>
      <c r="AH24" s="31" t="s">
        <v>56</v>
      </c>
      <c r="AI24" s="31" t="s">
        <v>230</v>
      </c>
      <c r="AJ24" s="34">
        <v>71343.899999999994</v>
      </c>
      <c r="AK24" s="34">
        <v>52672.7</v>
      </c>
      <c r="AL24" s="34">
        <v>0</v>
      </c>
      <c r="AM24" s="35">
        <v>0</v>
      </c>
      <c r="AN24" s="34">
        <v>0</v>
      </c>
      <c r="AO24" s="34">
        <v>0</v>
      </c>
      <c r="AP24" s="34">
        <v>12402</v>
      </c>
      <c r="AQ24" s="34">
        <v>12402</v>
      </c>
      <c r="AR24" s="34">
        <v>58941.9</v>
      </c>
      <c r="AS24" s="34">
        <v>40270.699999999997</v>
      </c>
      <c r="AT24" s="34">
        <v>70544.600000000006</v>
      </c>
      <c r="AU24" s="34">
        <v>1169.5999999999999</v>
      </c>
      <c r="AV24" s="34">
        <v>0</v>
      </c>
      <c r="AW24" s="34">
        <f>1000+600+204.4</f>
        <v>1804.4</v>
      </c>
      <c r="AX24" s="34">
        <f>AT24-AU24-AV24-AW24</f>
        <v>67570.600000000006</v>
      </c>
      <c r="AY24" s="34">
        <f>46551.6-3055</f>
        <v>43496.6</v>
      </c>
      <c r="AZ24" s="34">
        <v>0</v>
      </c>
      <c r="BA24" s="34">
        <v>0</v>
      </c>
      <c r="BB24" s="34">
        <v>0</v>
      </c>
      <c r="BC24" s="34">
        <f>46551.6-3055</f>
        <v>43496.6</v>
      </c>
      <c r="BD24" s="34">
        <f>43496.7</f>
        <v>43496.7</v>
      </c>
      <c r="BE24" s="34">
        <v>0</v>
      </c>
      <c r="BF24" s="34">
        <v>0</v>
      </c>
      <c r="BG24" s="34">
        <v>0</v>
      </c>
      <c r="BH24" s="34">
        <f t="shared" si="123"/>
        <v>43496.7</v>
      </c>
      <c r="BI24" s="34">
        <f>43496.7</f>
        <v>43496.7</v>
      </c>
      <c r="BJ24" s="34">
        <v>0</v>
      </c>
      <c r="BK24" s="34">
        <v>0</v>
      </c>
      <c r="BL24" s="34">
        <v>0</v>
      </c>
      <c r="BM24" s="34">
        <f t="shared" si="124"/>
        <v>43496.7</v>
      </c>
      <c r="BN24" s="34">
        <v>54670.6</v>
      </c>
      <c r="BO24" s="34">
        <v>50258.6</v>
      </c>
      <c r="BP24" s="34">
        <v>0</v>
      </c>
      <c r="BQ24" s="34">
        <v>0</v>
      </c>
      <c r="BR24" s="34">
        <v>0</v>
      </c>
      <c r="BS24" s="37" t="s">
        <v>197</v>
      </c>
      <c r="BT24" s="34">
        <v>12402</v>
      </c>
      <c r="BU24" s="34">
        <v>12402</v>
      </c>
      <c r="BV24" s="34">
        <v>42268.6</v>
      </c>
      <c r="BW24" s="34">
        <v>37856.6</v>
      </c>
      <c r="BX24" s="34">
        <f>70544.6-704.4-13608.5</f>
        <v>56231.700000000012</v>
      </c>
      <c r="BY24" s="34">
        <v>1169.5999999999999</v>
      </c>
      <c r="BZ24" s="34">
        <v>0</v>
      </c>
      <c r="CA24" s="34">
        <f>1000+600+204.4</f>
        <v>1804.4</v>
      </c>
      <c r="CB24" s="34">
        <f>BX24-BY24-BZ24-CA24</f>
        <v>53257.700000000012</v>
      </c>
      <c r="CC24" s="34">
        <f>46551.6-3055</f>
        <v>43496.6</v>
      </c>
      <c r="CD24" s="34">
        <v>0</v>
      </c>
      <c r="CE24" s="34">
        <v>0</v>
      </c>
      <c r="CF24" s="34">
        <v>0</v>
      </c>
      <c r="CG24" s="34">
        <f>46551.6-3055</f>
        <v>43496.6</v>
      </c>
      <c r="CH24" s="34">
        <f>43496.7</f>
        <v>43496.7</v>
      </c>
      <c r="CI24" s="34">
        <v>0</v>
      </c>
      <c r="CJ24" s="34">
        <v>0</v>
      </c>
      <c r="CK24" s="34">
        <v>0</v>
      </c>
      <c r="CL24" s="34">
        <f t="shared" si="125"/>
        <v>43496.7</v>
      </c>
      <c r="CM24" s="34">
        <f>43496.7</f>
        <v>43496.7</v>
      </c>
      <c r="CN24" s="34">
        <v>0</v>
      </c>
      <c r="CO24" s="34">
        <v>0</v>
      </c>
      <c r="CP24" s="34">
        <v>0</v>
      </c>
      <c r="CQ24" s="34">
        <f t="shared" si="126"/>
        <v>43496.7</v>
      </c>
      <c r="CR24" s="34">
        <v>174241.9</v>
      </c>
      <c r="CS24" s="34">
        <v>0</v>
      </c>
      <c r="CT24" s="34">
        <v>0</v>
      </c>
      <c r="CU24" s="34">
        <v>115300</v>
      </c>
      <c r="CV24" s="34">
        <v>58941.9</v>
      </c>
      <c r="CW24" s="34">
        <v>70544.600000000006</v>
      </c>
      <c r="CX24" s="34">
        <v>1169.5999999999999</v>
      </c>
      <c r="CY24" s="34">
        <v>0</v>
      </c>
      <c r="CZ24" s="34">
        <f>1000+600+204.4</f>
        <v>1804.4</v>
      </c>
      <c r="DA24" s="34">
        <f>CW24-CX24-CY24-CZ24</f>
        <v>67570.600000000006</v>
      </c>
      <c r="DB24" s="34">
        <f>46551.6-3055</f>
        <v>43496.6</v>
      </c>
      <c r="DC24" s="34">
        <v>0</v>
      </c>
      <c r="DD24" s="34">
        <v>0</v>
      </c>
      <c r="DE24" s="34">
        <v>0</v>
      </c>
      <c r="DF24" s="34">
        <f>46551.6-3055</f>
        <v>43496.6</v>
      </c>
      <c r="DG24" s="34">
        <v>157568.6</v>
      </c>
      <c r="DH24" s="34">
        <v>0</v>
      </c>
      <c r="DI24" s="34">
        <v>0</v>
      </c>
      <c r="DJ24" s="34">
        <v>115300</v>
      </c>
      <c r="DK24" s="34">
        <v>42268.6</v>
      </c>
      <c r="DL24" s="34">
        <f>70544.6-704.4-13608.5</f>
        <v>56231.700000000012</v>
      </c>
      <c r="DM24" s="34">
        <v>1169.5999999999999</v>
      </c>
      <c r="DN24" s="34">
        <v>0</v>
      </c>
      <c r="DO24" s="34">
        <f>1000+600+204.4</f>
        <v>1804.4</v>
      </c>
      <c r="DP24" s="34">
        <f>DL24-DM24-DN24-DO24</f>
        <v>53257.700000000012</v>
      </c>
      <c r="DQ24" s="34">
        <f>46551.6-3055</f>
        <v>43496.6</v>
      </c>
      <c r="DR24" s="34">
        <v>0</v>
      </c>
      <c r="DS24" s="34">
        <v>0</v>
      </c>
      <c r="DT24" s="34">
        <v>0</v>
      </c>
      <c r="DU24" s="34">
        <f>46551.6-3055</f>
        <v>43496.6</v>
      </c>
      <c r="DV24" s="3" t="s">
        <v>202</v>
      </c>
    </row>
    <row r="25" spans="1:126" ht="90" x14ac:dyDescent="0.2">
      <c r="A25" s="38" t="s">
        <v>0</v>
      </c>
      <c r="B25" s="39" t="s">
        <v>231</v>
      </c>
      <c r="C25" s="39" t="s">
        <v>232</v>
      </c>
      <c r="D25" s="38" t="s">
        <v>233</v>
      </c>
      <c r="E25" s="1" t="s">
        <v>572</v>
      </c>
      <c r="F25" s="1" t="s">
        <v>540</v>
      </c>
      <c r="G25" s="1" t="s">
        <v>573</v>
      </c>
      <c r="H25" s="1"/>
      <c r="I25" s="1"/>
      <c r="J25" s="1"/>
      <c r="K25" s="2"/>
      <c r="L25" s="1"/>
      <c r="M25" s="1"/>
      <c r="N25" s="1"/>
      <c r="O25" s="1"/>
      <c r="P25" s="1"/>
      <c r="Q25" s="1"/>
      <c r="R25" s="2"/>
      <c r="S25" s="1"/>
      <c r="T25" s="1"/>
      <c r="U25" s="1"/>
      <c r="V25" s="1"/>
      <c r="W25" s="1"/>
      <c r="X25" s="1"/>
      <c r="Y25" s="1" t="s">
        <v>649</v>
      </c>
      <c r="Z25" s="1"/>
      <c r="AA25" s="1"/>
      <c r="AB25" s="1"/>
      <c r="AC25" s="1"/>
      <c r="AD25" s="1"/>
      <c r="AE25" s="1" t="s">
        <v>575</v>
      </c>
      <c r="AF25" s="32" t="s">
        <v>0</v>
      </c>
      <c r="AG25" s="32" t="s">
        <v>0</v>
      </c>
      <c r="AH25" s="31" t="s">
        <v>56</v>
      </c>
      <c r="AI25" s="31" t="s">
        <v>234</v>
      </c>
      <c r="AJ25" s="34">
        <v>521781</v>
      </c>
      <c r="AK25" s="34">
        <v>500613.8</v>
      </c>
      <c r="AL25" s="34">
        <v>0</v>
      </c>
      <c r="AM25" s="35">
        <v>0</v>
      </c>
      <c r="AN25" s="34">
        <v>8102.5</v>
      </c>
      <c r="AO25" s="34">
        <v>8102.5</v>
      </c>
      <c r="AP25" s="34">
        <v>116202</v>
      </c>
      <c r="AQ25" s="34">
        <v>116202</v>
      </c>
      <c r="AR25" s="34">
        <v>397476.5</v>
      </c>
      <c r="AS25" s="34">
        <v>376309.3</v>
      </c>
      <c r="AT25" s="34">
        <v>607798.80000000005</v>
      </c>
      <c r="AU25" s="34">
        <v>0</v>
      </c>
      <c r="AV25" s="34">
        <v>0</v>
      </c>
      <c r="AW25" s="34">
        <f>3000+994+481.4</f>
        <v>4475.3999999999996</v>
      </c>
      <c r="AX25" s="34">
        <f>AT25-AW25</f>
        <v>603323.4</v>
      </c>
      <c r="AY25" s="34">
        <f>700374.6-1050+145253.9</f>
        <v>844578.5</v>
      </c>
      <c r="AZ25" s="34">
        <v>0</v>
      </c>
      <c r="BA25" s="34">
        <v>0</v>
      </c>
      <c r="BB25" s="34">
        <v>115300</v>
      </c>
      <c r="BC25" s="34">
        <f>AY25-BB25</f>
        <v>729278.5</v>
      </c>
      <c r="BD25" s="34">
        <f>640524.7-145253.9</f>
        <v>495270.79999999993</v>
      </c>
      <c r="BE25" s="34">
        <v>0</v>
      </c>
      <c r="BF25" s="34">
        <v>0</v>
      </c>
      <c r="BG25" s="34">
        <v>0</v>
      </c>
      <c r="BH25" s="34">
        <f t="shared" si="123"/>
        <v>495270.79999999993</v>
      </c>
      <c r="BI25" s="34">
        <v>496270.9</v>
      </c>
      <c r="BJ25" s="34">
        <v>0</v>
      </c>
      <c r="BK25" s="34">
        <v>0</v>
      </c>
      <c r="BL25" s="34">
        <v>0</v>
      </c>
      <c r="BM25" s="34">
        <f t="shared" si="124"/>
        <v>496270.9</v>
      </c>
      <c r="BN25" s="34">
        <v>507713.5</v>
      </c>
      <c r="BO25" s="34">
        <v>486882.1</v>
      </c>
      <c r="BP25" s="34">
        <v>0</v>
      </c>
      <c r="BQ25" s="34">
        <v>0</v>
      </c>
      <c r="BR25" s="34">
        <v>8102.5</v>
      </c>
      <c r="BS25" s="37" t="s">
        <v>235</v>
      </c>
      <c r="BT25" s="34">
        <v>116202</v>
      </c>
      <c r="BU25" s="34">
        <v>116202</v>
      </c>
      <c r="BV25" s="34">
        <v>383409</v>
      </c>
      <c r="BW25" s="34">
        <v>362577.6</v>
      </c>
      <c r="BX25" s="34">
        <f>607798.8-277.6-1155.6-270.5-80000-450-9213.4</f>
        <v>516431.70000000007</v>
      </c>
      <c r="BY25" s="34">
        <v>0</v>
      </c>
      <c r="BZ25" s="34">
        <v>0</v>
      </c>
      <c r="CA25" s="34">
        <f>3000+994+481.4</f>
        <v>4475.3999999999996</v>
      </c>
      <c r="CB25" s="34">
        <f>BX25-CA25</f>
        <v>511956.30000000005</v>
      </c>
      <c r="CC25" s="34">
        <f>700374.6-1050+145253.9-115300-345253.9</f>
        <v>384024.6</v>
      </c>
      <c r="CD25" s="34">
        <v>0</v>
      </c>
      <c r="CE25" s="34">
        <v>0</v>
      </c>
      <c r="CF25" s="34">
        <f>115300-115300</f>
        <v>0</v>
      </c>
      <c r="CG25" s="34">
        <f>CC25-CF25</f>
        <v>384024.6</v>
      </c>
      <c r="CH25" s="34">
        <f>640524.7-145253.9</f>
        <v>495270.79999999993</v>
      </c>
      <c r="CI25" s="34">
        <v>0</v>
      </c>
      <c r="CJ25" s="34">
        <v>0</v>
      </c>
      <c r="CK25" s="34">
        <v>0</v>
      </c>
      <c r="CL25" s="34">
        <f t="shared" si="125"/>
        <v>495270.79999999993</v>
      </c>
      <c r="CM25" s="34">
        <v>496270.9</v>
      </c>
      <c r="CN25" s="34">
        <v>0</v>
      </c>
      <c r="CO25" s="34">
        <v>0</v>
      </c>
      <c r="CP25" s="34">
        <v>0</v>
      </c>
      <c r="CQ25" s="34">
        <f t="shared" si="126"/>
        <v>496270.9</v>
      </c>
      <c r="CR25" s="34">
        <v>406481</v>
      </c>
      <c r="CS25" s="34">
        <v>0</v>
      </c>
      <c r="CT25" s="34">
        <v>8102.5</v>
      </c>
      <c r="CU25" s="34">
        <v>902</v>
      </c>
      <c r="CV25" s="34">
        <v>397476.5</v>
      </c>
      <c r="CW25" s="34">
        <v>607798.80000000005</v>
      </c>
      <c r="CX25" s="34">
        <v>0</v>
      </c>
      <c r="CY25" s="34">
        <v>0</v>
      </c>
      <c r="CZ25" s="34">
        <f>3000+994+481.4</f>
        <v>4475.3999999999996</v>
      </c>
      <c r="DA25" s="34">
        <f>CW25-CZ25</f>
        <v>603323.4</v>
      </c>
      <c r="DB25" s="34">
        <f>700374.6-1050+145253.9</f>
        <v>844578.5</v>
      </c>
      <c r="DC25" s="34">
        <v>0</v>
      </c>
      <c r="DD25" s="34">
        <v>0</v>
      </c>
      <c r="DE25" s="34">
        <v>115300</v>
      </c>
      <c r="DF25" s="34">
        <f>DB25-DE25</f>
        <v>729278.5</v>
      </c>
      <c r="DG25" s="34">
        <v>392413.5</v>
      </c>
      <c r="DH25" s="34">
        <v>0</v>
      </c>
      <c r="DI25" s="34">
        <v>8102.5</v>
      </c>
      <c r="DJ25" s="34">
        <v>902</v>
      </c>
      <c r="DK25" s="34">
        <v>383409</v>
      </c>
      <c r="DL25" s="34">
        <f>607798.8-277.6-1155.6-270.5-80000-450-9213.4</f>
        <v>516431.70000000007</v>
      </c>
      <c r="DM25" s="34">
        <v>0</v>
      </c>
      <c r="DN25" s="34">
        <v>0</v>
      </c>
      <c r="DO25" s="34">
        <f>3000+994+481.4</f>
        <v>4475.3999999999996</v>
      </c>
      <c r="DP25" s="34">
        <f>DL25-DO25</f>
        <v>511956.30000000005</v>
      </c>
      <c r="DQ25" s="34">
        <f>700374.6-1050+145253.9-115300-345253.9</f>
        <v>384024.6</v>
      </c>
      <c r="DR25" s="34">
        <v>0</v>
      </c>
      <c r="DS25" s="34">
        <v>0</v>
      </c>
      <c r="DT25" s="34">
        <f>115300-115300</f>
        <v>0</v>
      </c>
      <c r="DU25" s="34">
        <f>DQ25-DT25</f>
        <v>384024.6</v>
      </c>
      <c r="DV25" s="3" t="s">
        <v>202</v>
      </c>
    </row>
    <row r="26" spans="1:126" ht="112.5" x14ac:dyDescent="0.2">
      <c r="A26" s="38" t="s">
        <v>0</v>
      </c>
      <c r="B26" s="39" t="s">
        <v>236</v>
      </c>
      <c r="C26" s="39" t="s">
        <v>237</v>
      </c>
      <c r="D26" s="38" t="s">
        <v>238</v>
      </c>
      <c r="E26" s="1" t="s">
        <v>645</v>
      </c>
      <c r="F26" s="1" t="s">
        <v>646</v>
      </c>
      <c r="G26" s="32" t="s">
        <v>0</v>
      </c>
      <c r="H26" s="32" t="s">
        <v>0</v>
      </c>
      <c r="I26" s="32" t="s">
        <v>0</v>
      </c>
      <c r="J26" s="32" t="s">
        <v>0</v>
      </c>
      <c r="K26" s="31" t="s">
        <v>0</v>
      </c>
      <c r="L26" s="32" t="s">
        <v>0</v>
      </c>
      <c r="M26" s="32" t="s">
        <v>0</v>
      </c>
      <c r="N26" s="32" t="s">
        <v>0</v>
      </c>
      <c r="O26" s="1" t="s">
        <v>647</v>
      </c>
      <c r="P26" s="32" t="s">
        <v>0</v>
      </c>
      <c r="Q26" s="32" t="s">
        <v>0</v>
      </c>
      <c r="R26" s="31" t="s">
        <v>0</v>
      </c>
      <c r="S26" s="32" t="s">
        <v>0</v>
      </c>
      <c r="T26" s="32" t="s">
        <v>0</v>
      </c>
      <c r="U26" s="32" t="s">
        <v>0</v>
      </c>
      <c r="V26" s="32" t="s">
        <v>0</v>
      </c>
      <c r="W26" s="32" t="s">
        <v>0</v>
      </c>
      <c r="X26" s="32" t="s">
        <v>0</v>
      </c>
      <c r="Y26" s="1" t="s">
        <v>644</v>
      </c>
      <c r="Z26" s="32" t="s">
        <v>0</v>
      </c>
      <c r="AA26" s="32" t="s">
        <v>0</v>
      </c>
      <c r="AB26" s="32" t="s">
        <v>0</v>
      </c>
      <c r="AC26" s="32" t="s">
        <v>0</v>
      </c>
      <c r="AD26" s="32" t="s">
        <v>0</v>
      </c>
      <c r="AE26" s="1" t="s">
        <v>642</v>
      </c>
      <c r="AF26" s="32" t="s">
        <v>0</v>
      </c>
      <c r="AG26" s="32" t="s">
        <v>0</v>
      </c>
      <c r="AH26" s="31" t="s">
        <v>56</v>
      </c>
      <c r="AI26" s="31" t="s">
        <v>239</v>
      </c>
      <c r="AJ26" s="34">
        <v>50782.8</v>
      </c>
      <c r="AK26" s="34">
        <v>47714.6</v>
      </c>
      <c r="AL26" s="34">
        <v>0</v>
      </c>
      <c r="AM26" s="35">
        <v>0</v>
      </c>
      <c r="AN26" s="34">
        <v>19134.3</v>
      </c>
      <c r="AO26" s="34">
        <v>17282.2</v>
      </c>
      <c r="AP26" s="34">
        <v>0</v>
      </c>
      <c r="AQ26" s="34">
        <v>0</v>
      </c>
      <c r="AR26" s="34">
        <v>31648.5</v>
      </c>
      <c r="AS26" s="34">
        <v>30432.400000000001</v>
      </c>
      <c r="AT26" s="34">
        <v>9830.9</v>
      </c>
      <c r="AU26" s="34">
        <v>0</v>
      </c>
      <c r="AV26" s="34">
        <v>300</v>
      </c>
      <c r="AW26" s="34">
        <v>0</v>
      </c>
      <c r="AX26" s="34">
        <v>9530.9</v>
      </c>
      <c r="AY26" s="34">
        <f>17420.9-8478</f>
        <v>8942.9000000000015</v>
      </c>
      <c r="AZ26" s="34">
        <v>0</v>
      </c>
      <c r="BA26" s="34">
        <v>0</v>
      </c>
      <c r="BB26" s="34">
        <v>0</v>
      </c>
      <c r="BC26" s="34">
        <f>AY26-BA26</f>
        <v>8942.9000000000015</v>
      </c>
      <c r="BD26" s="34">
        <f>BF26+BH26</f>
        <v>6491.9</v>
      </c>
      <c r="BE26" s="34">
        <v>0</v>
      </c>
      <c r="BF26" s="34">
        <v>0</v>
      </c>
      <c r="BG26" s="34">
        <v>0</v>
      </c>
      <c r="BH26" s="34">
        <v>6491.9</v>
      </c>
      <c r="BI26" s="34">
        <f>BM26</f>
        <v>7491.8</v>
      </c>
      <c r="BJ26" s="34">
        <v>0</v>
      </c>
      <c r="BK26" s="34">
        <v>0</v>
      </c>
      <c r="BL26" s="34">
        <v>0</v>
      </c>
      <c r="BM26" s="34">
        <v>7491.8</v>
      </c>
      <c r="BN26" s="34">
        <v>50418.8</v>
      </c>
      <c r="BO26" s="34">
        <v>47578.2</v>
      </c>
      <c r="BP26" s="34">
        <v>0</v>
      </c>
      <c r="BQ26" s="34">
        <v>0</v>
      </c>
      <c r="BR26" s="34">
        <v>19134.3</v>
      </c>
      <c r="BS26" s="37" t="s">
        <v>240</v>
      </c>
      <c r="BT26" s="34">
        <v>0</v>
      </c>
      <c r="BU26" s="34">
        <v>0</v>
      </c>
      <c r="BV26" s="34">
        <v>31284.5</v>
      </c>
      <c r="BW26" s="34">
        <v>30296</v>
      </c>
      <c r="BX26" s="34">
        <v>9830.9</v>
      </c>
      <c r="BY26" s="34">
        <v>0</v>
      </c>
      <c r="BZ26" s="34">
        <v>300</v>
      </c>
      <c r="CA26" s="34">
        <v>0</v>
      </c>
      <c r="CB26" s="34">
        <v>9530.9</v>
      </c>
      <c r="CC26" s="34">
        <f>17420.9-8478</f>
        <v>8942.9000000000015</v>
      </c>
      <c r="CD26" s="34">
        <v>0</v>
      </c>
      <c r="CE26" s="34">
        <v>0</v>
      </c>
      <c r="CF26" s="34">
        <v>0</v>
      </c>
      <c r="CG26" s="34">
        <f>CC26-CE26</f>
        <v>8942.9000000000015</v>
      </c>
      <c r="CH26" s="34">
        <f>CJ26+CL26</f>
        <v>6491.9</v>
      </c>
      <c r="CI26" s="34">
        <v>0</v>
      </c>
      <c r="CJ26" s="34">
        <v>0</v>
      </c>
      <c r="CK26" s="34">
        <v>0</v>
      </c>
      <c r="CL26" s="34">
        <v>6491.9</v>
      </c>
      <c r="CM26" s="34">
        <f>CQ26</f>
        <v>7491.8</v>
      </c>
      <c r="CN26" s="34">
        <v>0</v>
      </c>
      <c r="CO26" s="34">
        <v>0</v>
      </c>
      <c r="CP26" s="34">
        <v>0</v>
      </c>
      <c r="CQ26" s="34">
        <v>7491.8</v>
      </c>
      <c r="CR26" s="34">
        <v>50782.8</v>
      </c>
      <c r="CS26" s="34">
        <v>0</v>
      </c>
      <c r="CT26" s="34">
        <v>19134.3</v>
      </c>
      <c r="CU26" s="34">
        <v>0</v>
      </c>
      <c r="CV26" s="34">
        <v>31648.5</v>
      </c>
      <c r="CW26" s="34">
        <v>9830.9</v>
      </c>
      <c r="CX26" s="34">
        <v>0</v>
      </c>
      <c r="CY26" s="34">
        <v>300</v>
      </c>
      <c r="CZ26" s="34">
        <v>0</v>
      </c>
      <c r="DA26" s="34">
        <v>9530.9</v>
      </c>
      <c r="DB26" s="34">
        <f>17420.9-8478</f>
        <v>8942.9000000000015</v>
      </c>
      <c r="DC26" s="34">
        <v>0</v>
      </c>
      <c r="DD26" s="34">
        <v>0</v>
      </c>
      <c r="DE26" s="34">
        <v>0</v>
      </c>
      <c r="DF26" s="34">
        <f>DB26-DD26</f>
        <v>8942.9000000000015</v>
      </c>
      <c r="DG26" s="34">
        <v>50418.8</v>
      </c>
      <c r="DH26" s="34">
        <v>0</v>
      </c>
      <c r="DI26" s="34">
        <v>19134.3</v>
      </c>
      <c r="DJ26" s="34">
        <v>0</v>
      </c>
      <c r="DK26" s="34">
        <v>31284.5</v>
      </c>
      <c r="DL26" s="34">
        <v>9830.9</v>
      </c>
      <c r="DM26" s="34">
        <v>0</v>
      </c>
      <c r="DN26" s="34">
        <v>300</v>
      </c>
      <c r="DO26" s="34">
        <v>0</v>
      </c>
      <c r="DP26" s="34">
        <v>9530.9</v>
      </c>
      <c r="DQ26" s="34">
        <f>17420.9-8478</f>
        <v>8942.9000000000015</v>
      </c>
      <c r="DR26" s="34">
        <v>0</v>
      </c>
      <c r="DS26" s="34">
        <v>0</v>
      </c>
      <c r="DT26" s="34">
        <v>0</v>
      </c>
      <c r="DU26" s="34">
        <f>DQ26-DS26</f>
        <v>8942.9000000000015</v>
      </c>
      <c r="DV26" s="3" t="s">
        <v>202</v>
      </c>
    </row>
    <row r="27" spans="1:126" ht="231" x14ac:dyDescent="0.2">
      <c r="A27" s="38" t="s">
        <v>0</v>
      </c>
      <c r="B27" s="39" t="s">
        <v>241</v>
      </c>
      <c r="C27" s="39" t="s">
        <v>242</v>
      </c>
      <c r="D27" s="38" t="s">
        <v>243</v>
      </c>
      <c r="E27" s="32" t="s">
        <v>0</v>
      </c>
      <c r="F27" s="32" t="s">
        <v>0</v>
      </c>
      <c r="G27" s="32" t="s">
        <v>0</v>
      </c>
      <c r="H27" s="32" t="s">
        <v>0</v>
      </c>
      <c r="I27" s="32" t="s">
        <v>0</v>
      </c>
      <c r="J27" s="32" t="s">
        <v>0</v>
      </c>
      <c r="K27" s="31" t="s">
        <v>0</v>
      </c>
      <c r="L27" s="32" t="s">
        <v>0</v>
      </c>
      <c r="M27" s="32" t="s">
        <v>0</v>
      </c>
      <c r="N27" s="32" t="s">
        <v>0</v>
      </c>
      <c r="O27" s="32" t="s">
        <v>0</v>
      </c>
      <c r="P27" s="32" t="s">
        <v>0</v>
      </c>
      <c r="Q27" s="32" t="s">
        <v>0</v>
      </c>
      <c r="R27" s="31" t="s">
        <v>0</v>
      </c>
      <c r="S27" s="32" t="s">
        <v>0</v>
      </c>
      <c r="T27" s="32" t="s">
        <v>0</v>
      </c>
      <c r="U27" s="32" t="s">
        <v>0</v>
      </c>
      <c r="V27" s="32" t="s">
        <v>0</v>
      </c>
      <c r="W27" s="32" t="s">
        <v>0</v>
      </c>
      <c r="X27" s="32" t="s">
        <v>0</v>
      </c>
      <c r="Y27" s="1" t="s">
        <v>649</v>
      </c>
      <c r="Z27" s="32" t="s">
        <v>0</v>
      </c>
      <c r="AA27" s="32" t="s">
        <v>0</v>
      </c>
      <c r="AB27" s="32" t="s">
        <v>0</v>
      </c>
      <c r="AC27" s="32" t="s">
        <v>0</v>
      </c>
      <c r="AD27" s="32" t="s">
        <v>0</v>
      </c>
      <c r="AE27" s="1" t="s">
        <v>648</v>
      </c>
      <c r="AF27" s="32" t="s">
        <v>0</v>
      </c>
      <c r="AG27" s="32" t="s">
        <v>0</v>
      </c>
      <c r="AH27" s="31" t="s">
        <v>56</v>
      </c>
      <c r="AI27" s="31" t="s">
        <v>244</v>
      </c>
      <c r="AJ27" s="34">
        <v>163889.20000000001</v>
      </c>
      <c r="AK27" s="34">
        <v>155905</v>
      </c>
      <c r="AL27" s="34">
        <v>0</v>
      </c>
      <c r="AM27" s="35">
        <v>0</v>
      </c>
      <c r="AN27" s="34">
        <v>0</v>
      </c>
      <c r="AO27" s="34">
        <v>0</v>
      </c>
      <c r="AP27" s="34">
        <v>0</v>
      </c>
      <c r="AQ27" s="34">
        <v>0</v>
      </c>
      <c r="AR27" s="34">
        <v>163889.20000000001</v>
      </c>
      <c r="AS27" s="34">
        <v>155905</v>
      </c>
      <c r="AT27" s="34">
        <v>178242.3</v>
      </c>
      <c r="AU27" s="34">
        <v>0</v>
      </c>
      <c r="AV27" s="34">
        <v>0</v>
      </c>
      <c r="AW27" s="34">
        <v>135.9</v>
      </c>
      <c r="AX27" s="34">
        <f>AT27-AW27</f>
        <v>178106.4</v>
      </c>
      <c r="AY27" s="34">
        <f>172327.3</f>
        <v>172327.3</v>
      </c>
      <c r="AZ27" s="34">
        <v>0</v>
      </c>
      <c r="BA27" s="34">
        <v>0</v>
      </c>
      <c r="BB27" s="34">
        <v>0</v>
      </c>
      <c r="BC27" s="34">
        <f>172327.3</f>
        <v>172327.3</v>
      </c>
      <c r="BD27" s="34">
        <v>169910.2</v>
      </c>
      <c r="BE27" s="34">
        <v>0</v>
      </c>
      <c r="BF27" s="34">
        <v>0</v>
      </c>
      <c r="BG27" s="34">
        <v>0</v>
      </c>
      <c r="BH27" s="34">
        <f>BD27</f>
        <v>169910.2</v>
      </c>
      <c r="BI27" s="34">
        <v>169910.2</v>
      </c>
      <c r="BJ27" s="34">
        <v>0</v>
      </c>
      <c r="BK27" s="34">
        <v>0</v>
      </c>
      <c r="BL27" s="34">
        <v>0</v>
      </c>
      <c r="BM27" s="34">
        <f>BI27</f>
        <v>169910.2</v>
      </c>
      <c r="BN27" s="34">
        <v>159152.1</v>
      </c>
      <c r="BO27" s="34">
        <v>152876</v>
      </c>
      <c r="BP27" s="34">
        <v>0</v>
      </c>
      <c r="BQ27" s="34">
        <v>0</v>
      </c>
      <c r="BR27" s="34">
        <v>0</v>
      </c>
      <c r="BS27" s="37" t="s">
        <v>197</v>
      </c>
      <c r="BT27" s="34">
        <v>0</v>
      </c>
      <c r="BU27" s="34">
        <v>0</v>
      </c>
      <c r="BV27" s="34">
        <v>159152.1</v>
      </c>
      <c r="BW27" s="34">
        <v>152876</v>
      </c>
      <c r="BX27" s="34">
        <f>178242.3-400-1481.5</f>
        <v>176360.8</v>
      </c>
      <c r="BY27" s="34">
        <v>0</v>
      </c>
      <c r="BZ27" s="34">
        <v>0</v>
      </c>
      <c r="CA27" s="34">
        <v>135.9</v>
      </c>
      <c r="CB27" s="34">
        <f>BX27-CA27</f>
        <v>176224.9</v>
      </c>
      <c r="CC27" s="34">
        <f>172327.3</f>
        <v>172327.3</v>
      </c>
      <c r="CD27" s="34">
        <v>0</v>
      </c>
      <c r="CE27" s="34">
        <v>0</v>
      </c>
      <c r="CF27" s="34">
        <v>0</v>
      </c>
      <c r="CG27" s="34">
        <f>172327.3</f>
        <v>172327.3</v>
      </c>
      <c r="CH27" s="34">
        <v>169910.2</v>
      </c>
      <c r="CI27" s="34">
        <v>0</v>
      </c>
      <c r="CJ27" s="34">
        <v>0</v>
      </c>
      <c r="CK27" s="34">
        <v>0</v>
      </c>
      <c r="CL27" s="34">
        <f>CH27</f>
        <v>169910.2</v>
      </c>
      <c r="CM27" s="34">
        <v>169910.2</v>
      </c>
      <c r="CN27" s="34">
        <v>0</v>
      </c>
      <c r="CO27" s="34">
        <v>0</v>
      </c>
      <c r="CP27" s="34">
        <v>0</v>
      </c>
      <c r="CQ27" s="34">
        <f>CM27</f>
        <v>169910.2</v>
      </c>
      <c r="CR27" s="34">
        <v>163889.20000000001</v>
      </c>
      <c r="CS27" s="34">
        <v>0</v>
      </c>
      <c r="CT27" s="34">
        <v>0</v>
      </c>
      <c r="CU27" s="34">
        <v>0</v>
      </c>
      <c r="CV27" s="34">
        <v>163889.20000000001</v>
      </c>
      <c r="CW27" s="34">
        <v>178242.3</v>
      </c>
      <c r="CX27" s="34">
        <v>0</v>
      </c>
      <c r="CY27" s="34">
        <v>0</v>
      </c>
      <c r="CZ27" s="34">
        <v>135.9</v>
      </c>
      <c r="DA27" s="34">
        <f>CW27-CZ27</f>
        <v>178106.4</v>
      </c>
      <c r="DB27" s="34">
        <f>172327.3</f>
        <v>172327.3</v>
      </c>
      <c r="DC27" s="34">
        <v>0</v>
      </c>
      <c r="DD27" s="34">
        <v>0</v>
      </c>
      <c r="DE27" s="34">
        <v>0</v>
      </c>
      <c r="DF27" s="34">
        <f>172327.3</f>
        <v>172327.3</v>
      </c>
      <c r="DG27" s="34">
        <v>159152.1</v>
      </c>
      <c r="DH27" s="34">
        <v>0</v>
      </c>
      <c r="DI27" s="34">
        <v>0</v>
      </c>
      <c r="DJ27" s="34">
        <v>0</v>
      </c>
      <c r="DK27" s="34">
        <v>159152.1</v>
      </c>
      <c r="DL27" s="34">
        <f>178242.3-400-1481.5</f>
        <v>176360.8</v>
      </c>
      <c r="DM27" s="34">
        <v>0</v>
      </c>
      <c r="DN27" s="34">
        <v>0</v>
      </c>
      <c r="DO27" s="34">
        <v>135.9</v>
      </c>
      <c r="DP27" s="34">
        <f>DL27-DO27</f>
        <v>176224.9</v>
      </c>
      <c r="DQ27" s="34">
        <f>172327.3</f>
        <v>172327.3</v>
      </c>
      <c r="DR27" s="34">
        <v>0</v>
      </c>
      <c r="DS27" s="34">
        <v>0</v>
      </c>
      <c r="DT27" s="34">
        <v>0</v>
      </c>
      <c r="DU27" s="34">
        <f>172327.3</f>
        <v>172327.3</v>
      </c>
      <c r="DV27" s="3" t="s">
        <v>202</v>
      </c>
    </row>
    <row r="28" spans="1:126" ht="157.5" x14ac:dyDescent="0.2">
      <c r="A28" s="38" t="s">
        <v>0</v>
      </c>
      <c r="B28" s="39" t="s">
        <v>245</v>
      </c>
      <c r="C28" s="39" t="s">
        <v>246</v>
      </c>
      <c r="D28" s="38" t="s">
        <v>247</v>
      </c>
      <c r="E28" s="1" t="s">
        <v>551</v>
      </c>
      <c r="F28" s="1" t="s">
        <v>543</v>
      </c>
      <c r="G28" s="1" t="s">
        <v>546</v>
      </c>
      <c r="H28" s="1" t="s">
        <v>0</v>
      </c>
      <c r="I28" s="1" t="s">
        <v>0</v>
      </c>
      <c r="J28" s="1" t="s">
        <v>0</v>
      </c>
      <c r="K28" s="2" t="s">
        <v>0</v>
      </c>
      <c r="L28" s="1" t="s">
        <v>0</v>
      </c>
      <c r="M28" s="1" t="s">
        <v>0</v>
      </c>
      <c r="N28" s="1" t="s">
        <v>0</v>
      </c>
      <c r="O28" s="1" t="s">
        <v>0</v>
      </c>
      <c r="P28" s="1" t="s">
        <v>0</v>
      </c>
      <c r="Q28" s="1" t="s">
        <v>0</v>
      </c>
      <c r="R28" s="2" t="s">
        <v>0</v>
      </c>
      <c r="S28" s="1" t="s">
        <v>0</v>
      </c>
      <c r="T28" s="1" t="s">
        <v>0</v>
      </c>
      <c r="U28" s="1" t="s">
        <v>0</v>
      </c>
      <c r="V28" s="1" t="s">
        <v>0</v>
      </c>
      <c r="W28" s="1" t="s">
        <v>0</v>
      </c>
      <c r="X28" s="1" t="s">
        <v>0</v>
      </c>
      <c r="Y28" s="1" t="s">
        <v>0</v>
      </c>
      <c r="Z28" s="1" t="s">
        <v>0</v>
      </c>
      <c r="AA28" s="1" t="s">
        <v>0</v>
      </c>
      <c r="AB28" s="1" t="s">
        <v>0</v>
      </c>
      <c r="AC28" s="1" t="s">
        <v>0</v>
      </c>
      <c r="AD28" s="1" t="s">
        <v>0</v>
      </c>
      <c r="AE28" s="1" t="s">
        <v>576</v>
      </c>
      <c r="AF28" s="32" t="s">
        <v>0</v>
      </c>
      <c r="AG28" s="32" t="s">
        <v>0</v>
      </c>
      <c r="AH28" s="31" t="s">
        <v>69</v>
      </c>
      <c r="AI28" s="31" t="s">
        <v>248</v>
      </c>
      <c r="AJ28" s="34">
        <v>4104.3</v>
      </c>
      <c r="AK28" s="34">
        <v>1522.7</v>
      </c>
      <c r="AL28" s="34">
        <v>0</v>
      </c>
      <c r="AM28" s="35">
        <v>0</v>
      </c>
      <c r="AN28" s="34">
        <v>0</v>
      </c>
      <c r="AO28" s="34">
        <v>0</v>
      </c>
      <c r="AP28" s="34">
        <v>0</v>
      </c>
      <c r="AQ28" s="34">
        <v>0</v>
      </c>
      <c r="AR28" s="34">
        <v>4104.3</v>
      </c>
      <c r="AS28" s="34">
        <v>1522.7</v>
      </c>
      <c r="AT28" s="34">
        <v>12751.6</v>
      </c>
      <c r="AU28" s="34">
        <v>0</v>
      </c>
      <c r="AV28" s="34">
        <v>0</v>
      </c>
      <c r="AW28" s="34">
        <v>0</v>
      </c>
      <c r="AX28" s="34">
        <v>12751.6</v>
      </c>
      <c r="AY28" s="34">
        <f>26719.9</f>
        <v>26719.9</v>
      </c>
      <c r="AZ28" s="34">
        <v>0</v>
      </c>
      <c r="BA28" s="34">
        <v>0</v>
      </c>
      <c r="BB28" s="34">
        <v>0</v>
      </c>
      <c r="BC28" s="34">
        <f>26719.9</f>
        <v>26719.9</v>
      </c>
      <c r="BD28" s="34">
        <v>500</v>
      </c>
      <c r="BE28" s="34">
        <v>0</v>
      </c>
      <c r="BF28" s="34">
        <v>0</v>
      </c>
      <c r="BG28" s="34">
        <v>0</v>
      </c>
      <c r="BH28" s="34">
        <f>BD28</f>
        <v>500</v>
      </c>
      <c r="BI28" s="34">
        <v>500</v>
      </c>
      <c r="BJ28" s="34">
        <v>0</v>
      </c>
      <c r="BK28" s="34">
        <v>0</v>
      </c>
      <c r="BL28" s="34">
        <v>0</v>
      </c>
      <c r="BM28" s="34">
        <f>BI28</f>
        <v>500</v>
      </c>
      <c r="BN28" s="34">
        <v>1523.7</v>
      </c>
      <c r="BO28" s="34">
        <v>1522.7</v>
      </c>
      <c r="BP28" s="34">
        <v>0</v>
      </c>
      <c r="BQ28" s="34">
        <v>0</v>
      </c>
      <c r="BR28" s="34">
        <v>0</v>
      </c>
      <c r="BS28" s="37" t="s">
        <v>197</v>
      </c>
      <c r="BT28" s="34">
        <v>0</v>
      </c>
      <c r="BU28" s="34">
        <v>0</v>
      </c>
      <c r="BV28" s="34">
        <v>1523.7</v>
      </c>
      <c r="BW28" s="34">
        <v>1522.7</v>
      </c>
      <c r="BX28" s="34">
        <f>12751.6-11280</f>
        <v>1471.6000000000004</v>
      </c>
      <c r="BY28" s="34">
        <v>0</v>
      </c>
      <c r="BZ28" s="34">
        <v>0</v>
      </c>
      <c r="CA28" s="34">
        <v>0</v>
      </c>
      <c r="CB28" s="34">
        <f>12751.6-11280</f>
        <v>1471.6000000000004</v>
      </c>
      <c r="CC28" s="34">
        <f>26719.9-26319.9</f>
        <v>400</v>
      </c>
      <c r="CD28" s="34">
        <v>0</v>
      </c>
      <c r="CE28" s="34">
        <v>0</v>
      </c>
      <c r="CF28" s="34">
        <v>0</v>
      </c>
      <c r="CG28" s="34">
        <f>CC28</f>
        <v>400</v>
      </c>
      <c r="CH28" s="34">
        <v>500</v>
      </c>
      <c r="CI28" s="34">
        <v>0</v>
      </c>
      <c r="CJ28" s="34">
        <v>0</v>
      </c>
      <c r="CK28" s="34">
        <v>0</v>
      </c>
      <c r="CL28" s="34">
        <f>CH28</f>
        <v>500</v>
      </c>
      <c r="CM28" s="34">
        <v>500</v>
      </c>
      <c r="CN28" s="34">
        <v>0</v>
      </c>
      <c r="CO28" s="34">
        <v>0</v>
      </c>
      <c r="CP28" s="34">
        <v>0</v>
      </c>
      <c r="CQ28" s="34">
        <f>CM28</f>
        <v>500</v>
      </c>
      <c r="CR28" s="34">
        <v>4104.3</v>
      </c>
      <c r="CS28" s="34">
        <v>0</v>
      </c>
      <c r="CT28" s="34">
        <v>0</v>
      </c>
      <c r="CU28" s="34">
        <v>0</v>
      </c>
      <c r="CV28" s="34">
        <v>4104.3</v>
      </c>
      <c r="CW28" s="34">
        <v>12751.6</v>
      </c>
      <c r="CX28" s="34">
        <v>0</v>
      </c>
      <c r="CY28" s="34">
        <v>0</v>
      </c>
      <c r="CZ28" s="34">
        <v>0</v>
      </c>
      <c r="DA28" s="34">
        <v>12751.6</v>
      </c>
      <c r="DB28" s="34">
        <f>26719.9</f>
        <v>26719.9</v>
      </c>
      <c r="DC28" s="34">
        <v>0</v>
      </c>
      <c r="DD28" s="34">
        <v>0</v>
      </c>
      <c r="DE28" s="34">
        <v>0</v>
      </c>
      <c r="DF28" s="34">
        <f>26719.9</f>
        <v>26719.9</v>
      </c>
      <c r="DG28" s="34">
        <v>1523.7</v>
      </c>
      <c r="DH28" s="34">
        <v>0</v>
      </c>
      <c r="DI28" s="34">
        <v>0</v>
      </c>
      <c r="DJ28" s="34">
        <v>0</v>
      </c>
      <c r="DK28" s="34">
        <v>1523.7</v>
      </c>
      <c r="DL28" s="34">
        <f>12751.6-11280</f>
        <v>1471.6000000000004</v>
      </c>
      <c r="DM28" s="34">
        <v>0</v>
      </c>
      <c r="DN28" s="34">
        <v>0</v>
      </c>
      <c r="DO28" s="34">
        <v>0</v>
      </c>
      <c r="DP28" s="34">
        <f>12751.6-11280</f>
        <v>1471.6000000000004</v>
      </c>
      <c r="DQ28" s="34">
        <f>26719.9-26319.9</f>
        <v>400</v>
      </c>
      <c r="DR28" s="34">
        <v>0</v>
      </c>
      <c r="DS28" s="34">
        <v>0</v>
      </c>
      <c r="DT28" s="34">
        <v>0</v>
      </c>
      <c r="DU28" s="34">
        <f>DQ28</f>
        <v>400</v>
      </c>
      <c r="DV28" s="3" t="s">
        <v>192</v>
      </c>
    </row>
    <row r="29" spans="1:126" ht="409.5" x14ac:dyDescent="0.2">
      <c r="A29" s="38" t="s">
        <v>0</v>
      </c>
      <c r="B29" s="39" t="s">
        <v>249</v>
      </c>
      <c r="C29" s="39" t="s">
        <v>250</v>
      </c>
      <c r="D29" s="38" t="s">
        <v>251</v>
      </c>
      <c r="E29" s="1" t="s">
        <v>551</v>
      </c>
      <c r="F29" s="1" t="s">
        <v>543</v>
      </c>
      <c r="G29" s="1" t="s">
        <v>546</v>
      </c>
      <c r="H29" s="1" t="s">
        <v>0</v>
      </c>
      <c r="I29" s="1" t="s">
        <v>0</v>
      </c>
      <c r="J29" s="1" t="s">
        <v>0</v>
      </c>
      <c r="K29" s="2" t="s">
        <v>0</v>
      </c>
      <c r="L29" s="1" t="s">
        <v>0</v>
      </c>
      <c r="M29" s="1" t="s">
        <v>0</v>
      </c>
      <c r="N29" s="1" t="s">
        <v>0</v>
      </c>
      <c r="O29" s="1" t="s">
        <v>0</v>
      </c>
      <c r="P29" s="1" t="s">
        <v>0</v>
      </c>
      <c r="Q29" s="1" t="s">
        <v>0</v>
      </c>
      <c r="R29" s="2" t="s">
        <v>0</v>
      </c>
      <c r="S29" s="1" t="s">
        <v>0</v>
      </c>
      <c r="T29" s="1" t="s">
        <v>0</v>
      </c>
      <c r="U29" s="1" t="s">
        <v>0</v>
      </c>
      <c r="V29" s="1" t="s">
        <v>0</v>
      </c>
      <c r="W29" s="1" t="s">
        <v>0</v>
      </c>
      <c r="X29" s="1" t="s">
        <v>0</v>
      </c>
      <c r="Y29" s="1" t="s">
        <v>0</v>
      </c>
      <c r="Z29" s="1" t="s">
        <v>0</v>
      </c>
      <c r="AA29" s="1" t="s">
        <v>0</v>
      </c>
      <c r="AB29" s="1" t="s">
        <v>0</v>
      </c>
      <c r="AC29" s="1" t="s">
        <v>0</v>
      </c>
      <c r="AD29" s="1" t="s">
        <v>0</v>
      </c>
      <c r="AE29" s="1" t="s">
        <v>660</v>
      </c>
      <c r="AF29" s="32" t="s">
        <v>0</v>
      </c>
      <c r="AG29" s="32" t="s">
        <v>0</v>
      </c>
      <c r="AH29" s="31" t="s">
        <v>70</v>
      </c>
      <c r="AI29" s="31" t="s">
        <v>252</v>
      </c>
      <c r="AJ29" s="34">
        <v>6739.2</v>
      </c>
      <c r="AK29" s="34">
        <v>3111.6</v>
      </c>
      <c r="AL29" s="34">
        <v>0</v>
      </c>
      <c r="AM29" s="35">
        <v>0</v>
      </c>
      <c r="AN29" s="34">
        <v>0</v>
      </c>
      <c r="AO29" s="34">
        <v>0</v>
      </c>
      <c r="AP29" s="34">
        <v>0</v>
      </c>
      <c r="AQ29" s="34">
        <v>0</v>
      </c>
      <c r="AR29" s="34">
        <v>6739.2</v>
      </c>
      <c r="AS29" s="34">
        <v>3111.6</v>
      </c>
      <c r="AT29" s="34">
        <f>3094.9+776.3</f>
        <v>3871.2</v>
      </c>
      <c r="AU29" s="34">
        <v>0</v>
      </c>
      <c r="AV29" s="34">
        <v>0</v>
      </c>
      <c r="AW29" s="34">
        <v>0</v>
      </c>
      <c r="AX29" s="34">
        <f>3094.9+776.3</f>
        <v>3871.2</v>
      </c>
      <c r="AY29" s="34">
        <f>740.8+1000</f>
        <v>1740.8</v>
      </c>
      <c r="AZ29" s="34">
        <v>0</v>
      </c>
      <c r="BA29" s="34">
        <v>0</v>
      </c>
      <c r="BB29" s="34">
        <v>0</v>
      </c>
      <c r="BC29" s="34">
        <f>AY29</f>
        <v>1740.8</v>
      </c>
      <c r="BD29" s="34">
        <f>938.5+1000</f>
        <v>1938.5</v>
      </c>
      <c r="BE29" s="34">
        <v>0</v>
      </c>
      <c r="BF29" s="34">
        <v>0</v>
      </c>
      <c r="BG29" s="34">
        <v>0</v>
      </c>
      <c r="BH29" s="34">
        <f>BD29</f>
        <v>1938.5</v>
      </c>
      <c r="BI29" s="34">
        <f>740.8+1000</f>
        <v>1740.8</v>
      </c>
      <c r="BJ29" s="34">
        <v>0</v>
      </c>
      <c r="BK29" s="34">
        <v>0</v>
      </c>
      <c r="BL29" s="34">
        <v>0</v>
      </c>
      <c r="BM29" s="34">
        <f>BI29</f>
        <v>1740.8</v>
      </c>
      <c r="BN29" s="34">
        <v>6739.2</v>
      </c>
      <c r="BO29" s="34">
        <v>3111.6</v>
      </c>
      <c r="BP29" s="34">
        <v>0</v>
      </c>
      <c r="BQ29" s="34">
        <v>0</v>
      </c>
      <c r="BR29" s="34">
        <v>0</v>
      </c>
      <c r="BS29" s="37" t="s">
        <v>197</v>
      </c>
      <c r="BT29" s="34">
        <v>0</v>
      </c>
      <c r="BU29" s="34">
        <v>0</v>
      </c>
      <c r="BV29" s="34">
        <v>6739.2</v>
      </c>
      <c r="BW29" s="34">
        <v>3111.6</v>
      </c>
      <c r="BX29" s="34">
        <f>3094.9+776.3</f>
        <v>3871.2</v>
      </c>
      <c r="BY29" s="34">
        <v>0</v>
      </c>
      <c r="BZ29" s="34">
        <v>0</v>
      </c>
      <c r="CA29" s="34">
        <v>0</v>
      </c>
      <c r="CB29" s="34">
        <f>3094.9+776.3</f>
        <v>3871.2</v>
      </c>
      <c r="CC29" s="34">
        <f>740.8+1000</f>
        <v>1740.8</v>
      </c>
      <c r="CD29" s="34">
        <v>0</v>
      </c>
      <c r="CE29" s="34">
        <v>0</v>
      </c>
      <c r="CF29" s="34">
        <v>0</v>
      </c>
      <c r="CG29" s="34">
        <f>CC29</f>
        <v>1740.8</v>
      </c>
      <c r="CH29" s="34">
        <f>938.5+1000</f>
        <v>1938.5</v>
      </c>
      <c r="CI29" s="34">
        <v>0</v>
      </c>
      <c r="CJ29" s="34">
        <v>0</v>
      </c>
      <c r="CK29" s="34">
        <v>0</v>
      </c>
      <c r="CL29" s="34">
        <f>CH29</f>
        <v>1938.5</v>
      </c>
      <c r="CM29" s="34">
        <f>740.8+1000</f>
        <v>1740.8</v>
      </c>
      <c r="CN29" s="34">
        <v>0</v>
      </c>
      <c r="CO29" s="34">
        <v>0</v>
      </c>
      <c r="CP29" s="34">
        <v>0</v>
      </c>
      <c r="CQ29" s="34">
        <f>CM29</f>
        <v>1740.8</v>
      </c>
      <c r="CR29" s="34">
        <v>6739.2</v>
      </c>
      <c r="CS29" s="34">
        <v>0</v>
      </c>
      <c r="CT29" s="34">
        <v>0</v>
      </c>
      <c r="CU29" s="34">
        <v>0</v>
      </c>
      <c r="CV29" s="34">
        <v>6739.2</v>
      </c>
      <c r="CW29" s="34">
        <f>3094.9+776.3</f>
        <v>3871.2</v>
      </c>
      <c r="CX29" s="34">
        <v>0</v>
      </c>
      <c r="CY29" s="34">
        <v>0</v>
      </c>
      <c r="CZ29" s="34">
        <v>0</v>
      </c>
      <c r="DA29" s="34">
        <f>3094.9+776.3</f>
        <v>3871.2</v>
      </c>
      <c r="DB29" s="34">
        <f>740.8+1000</f>
        <v>1740.8</v>
      </c>
      <c r="DC29" s="34">
        <v>0</v>
      </c>
      <c r="DD29" s="34">
        <v>0</v>
      </c>
      <c r="DE29" s="34">
        <v>0</v>
      </c>
      <c r="DF29" s="34">
        <f>DB29</f>
        <v>1740.8</v>
      </c>
      <c r="DG29" s="34">
        <v>6739.2</v>
      </c>
      <c r="DH29" s="34">
        <v>0</v>
      </c>
      <c r="DI29" s="34">
        <v>0</v>
      </c>
      <c r="DJ29" s="34">
        <v>0</v>
      </c>
      <c r="DK29" s="34">
        <v>6739.2</v>
      </c>
      <c r="DL29" s="34">
        <f>3094.9+776.3</f>
        <v>3871.2</v>
      </c>
      <c r="DM29" s="34">
        <v>0</v>
      </c>
      <c r="DN29" s="34">
        <v>0</v>
      </c>
      <c r="DO29" s="34">
        <v>0</v>
      </c>
      <c r="DP29" s="34">
        <f>3094.9+776.3</f>
        <v>3871.2</v>
      </c>
      <c r="DQ29" s="34">
        <f>740.8+1000</f>
        <v>1740.8</v>
      </c>
      <c r="DR29" s="34">
        <v>0</v>
      </c>
      <c r="DS29" s="34">
        <v>0</v>
      </c>
      <c r="DT29" s="34">
        <v>0</v>
      </c>
      <c r="DU29" s="34">
        <f>DQ29</f>
        <v>1740.8</v>
      </c>
      <c r="DV29" s="3" t="s">
        <v>202</v>
      </c>
    </row>
    <row r="30" spans="1:126" ht="157.5" x14ac:dyDescent="0.2">
      <c r="A30" s="38" t="s">
        <v>0</v>
      </c>
      <c r="B30" s="39" t="s">
        <v>253</v>
      </c>
      <c r="C30" s="39" t="s">
        <v>254</v>
      </c>
      <c r="D30" s="38" t="s">
        <v>255</v>
      </c>
      <c r="E30" s="1" t="s">
        <v>551</v>
      </c>
      <c r="F30" s="1" t="s">
        <v>650</v>
      </c>
      <c r="G30" s="1" t="s">
        <v>546</v>
      </c>
      <c r="H30" s="32" t="s">
        <v>0</v>
      </c>
      <c r="I30" s="32" t="s">
        <v>0</v>
      </c>
      <c r="J30" s="32" t="s">
        <v>0</v>
      </c>
      <c r="K30" s="31" t="s">
        <v>0</v>
      </c>
      <c r="L30" s="32" t="s">
        <v>0</v>
      </c>
      <c r="M30" s="32" t="s">
        <v>0</v>
      </c>
      <c r="N30" s="32" t="s">
        <v>0</v>
      </c>
      <c r="O30" s="32" t="s">
        <v>0</v>
      </c>
      <c r="P30" s="32" t="s">
        <v>0</v>
      </c>
      <c r="Q30" s="32" t="s">
        <v>0</v>
      </c>
      <c r="R30" s="31" t="s">
        <v>0</v>
      </c>
      <c r="S30" s="32" t="s">
        <v>0</v>
      </c>
      <c r="T30" s="32" t="s">
        <v>0</v>
      </c>
      <c r="U30" s="32" t="s">
        <v>0</v>
      </c>
      <c r="V30" s="32" t="s">
        <v>0</v>
      </c>
      <c r="W30" s="32" t="s">
        <v>0</v>
      </c>
      <c r="X30" s="32" t="s">
        <v>0</v>
      </c>
      <c r="Y30" s="32" t="s">
        <v>0</v>
      </c>
      <c r="Z30" s="32" t="s">
        <v>0</v>
      </c>
      <c r="AA30" s="32" t="s">
        <v>0</v>
      </c>
      <c r="AB30" s="1" t="s">
        <v>652</v>
      </c>
      <c r="AC30" s="32" t="s">
        <v>0</v>
      </c>
      <c r="AD30" s="32" t="s">
        <v>0</v>
      </c>
      <c r="AE30" s="1" t="s">
        <v>651</v>
      </c>
      <c r="AF30" s="32" t="s">
        <v>0</v>
      </c>
      <c r="AG30" s="32" t="s">
        <v>0</v>
      </c>
      <c r="AH30" s="31" t="s">
        <v>57</v>
      </c>
      <c r="AI30" s="31" t="s">
        <v>214</v>
      </c>
      <c r="AJ30" s="34">
        <v>86398.5</v>
      </c>
      <c r="AK30" s="34">
        <v>83264.800000000003</v>
      </c>
      <c r="AL30" s="34">
        <v>0</v>
      </c>
      <c r="AM30" s="35">
        <v>0</v>
      </c>
      <c r="AN30" s="34">
        <v>1344.6</v>
      </c>
      <c r="AO30" s="34">
        <v>1344.6</v>
      </c>
      <c r="AP30" s="34">
        <v>0</v>
      </c>
      <c r="AQ30" s="34">
        <v>0</v>
      </c>
      <c r="AR30" s="34">
        <v>85053.9</v>
      </c>
      <c r="AS30" s="34">
        <v>81920.2</v>
      </c>
      <c r="AT30" s="34">
        <f>86879.4-105+1800</f>
        <v>88574.399999999994</v>
      </c>
      <c r="AU30" s="34">
        <v>0</v>
      </c>
      <c r="AV30" s="34">
        <v>0</v>
      </c>
      <c r="AW30" s="34">
        <v>0</v>
      </c>
      <c r="AX30" s="34">
        <f>86879.4-105+1800</f>
        <v>88574.399999999994</v>
      </c>
      <c r="AY30" s="34">
        <f>117483.8-105+5000</f>
        <v>122378.8</v>
      </c>
      <c r="AZ30" s="34">
        <v>0</v>
      </c>
      <c r="BA30" s="34">
        <v>5000</v>
      </c>
      <c r="BB30" s="34">
        <v>0</v>
      </c>
      <c r="BC30" s="34">
        <f>117483.8-105</f>
        <v>117378.8</v>
      </c>
      <c r="BD30" s="34">
        <f>81104</f>
        <v>81104</v>
      </c>
      <c r="BE30" s="34">
        <v>0</v>
      </c>
      <c r="BF30" s="34">
        <v>0</v>
      </c>
      <c r="BG30" s="34">
        <v>0</v>
      </c>
      <c r="BH30" s="34">
        <f>BD30</f>
        <v>81104</v>
      </c>
      <c r="BI30" s="34">
        <f>81941</f>
        <v>81941</v>
      </c>
      <c r="BJ30" s="34">
        <v>0</v>
      </c>
      <c r="BK30" s="34">
        <v>0</v>
      </c>
      <c r="BL30" s="34">
        <v>0</v>
      </c>
      <c r="BM30" s="34">
        <f>BI30</f>
        <v>81941</v>
      </c>
      <c r="BN30" s="34">
        <v>84784.3</v>
      </c>
      <c r="BO30" s="34">
        <v>81794.3</v>
      </c>
      <c r="BP30" s="34">
        <v>0</v>
      </c>
      <c r="BQ30" s="34">
        <v>0</v>
      </c>
      <c r="BR30" s="34">
        <v>1344.6</v>
      </c>
      <c r="BS30" s="37" t="s">
        <v>256</v>
      </c>
      <c r="BT30" s="34">
        <v>0</v>
      </c>
      <c r="BU30" s="34">
        <v>0</v>
      </c>
      <c r="BV30" s="34">
        <v>83439.7</v>
      </c>
      <c r="BW30" s="34">
        <v>80449.7</v>
      </c>
      <c r="BX30" s="34">
        <f>86879.4-105+1800-155-818.6+105-600</f>
        <v>87105.799999999988</v>
      </c>
      <c r="BY30" s="34">
        <v>0</v>
      </c>
      <c r="BZ30" s="34">
        <v>0</v>
      </c>
      <c r="CA30" s="34">
        <v>0</v>
      </c>
      <c r="CB30" s="34">
        <f>BX30</f>
        <v>87105.799999999988</v>
      </c>
      <c r="CC30" s="34">
        <f>117483.8-105-865-25000</f>
        <v>91513.8</v>
      </c>
      <c r="CD30" s="34">
        <v>0</v>
      </c>
      <c r="CE30" s="34">
        <v>0</v>
      </c>
      <c r="CF30" s="34">
        <v>0</v>
      </c>
      <c r="CG30" s="34">
        <f>CC30</f>
        <v>91513.8</v>
      </c>
      <c r="CH30" s="34">
        <f>81104</f>
        <v>81104</v>
      </c>
      <c r="CI30" s="34">
        <v>0</v>
      </c>
      <c r="CJ30" s="34">
        <v>0</v>
      </c>
      <c r="CK30" s="34">
        <v>0</v>
      </c>
      <c r="CL30" s="34">
        <f>CH30</f>
        <v>81104</v>
      </c>
      <c r="CM30" s="34">
        <f>81941-502.8</f>
        <v>81438.2</v>
      </c>
      <c r="CN30" s="34">
        <v>0</v>
      </c>
      <c r="CO30" s="34">
        <v>0</v>
      </c>
      <c r="CP30" s="34">
        <v>0</v>
      </c>
      <c r="CQ30" s="34">
        <f>CM30</f>
        <v>81438.2</v>
      </c>
      <c r="CR30" s="34">
        <v>86398.5</v>
      </c>
      <c r="CS30" s="34">
        <v>0</v>
      </c>
      <c r="CT30" s="34">
        <v>1344.6</v>
      </c>
      <c r="CU30" s="34">
        <v>0</v>
      </c>
      <c r="CV30" s="34">
        <v>85053.9</v>
      </c>
      <c r="CW30" s="34">
        <f>86879.4-105+1800</f>
        <v>88574.399999999994</v>
      </c>
      <c r="CX30" s="34">
        <v>0</v>
      </c>
      <c r="CY30" s="34">
        <v>0</v>
      </c>
      <c r="CZ30" s="34">
        <v>0</v>
      </c>
      <c r="DA30" s="34">
        <f>86879.4-105+1800</f>
        <v>88574.399999999994</v>
      </c>
      <c r="DB30" s="34">
        <f>117483.8-105+5000</f>
        <v>122378.8</v>
      </c>
      <c r="DC30" s="34">
        <v>0</v>
      </c>
      <c r="DD30" s="34">
        <v>5000</v>
      </c>
      <c r="DE30" s="34">
        <v>0</v>
      </c>
      <c r="DF30" s="34">
        <f>117483.8-105</f>
        <v>117378.8</v>
      </c>
      <c r="DG30" s="34">
        <v>84784.3</v>
      </c>
      <c r="DH30" s="34">
        <v>0</v>
      </c>
      <c r="DI30" s="34">
        <v>1344.6</v>
      </c>
      <c r="DJ30" s="34">
        <v>0</v>
      </c>
      <c r="DK30" s="34">
        <v>83439.7</v>
      </c>
      <c r="DL30" s="34">
        <f>86879.4-105+1800-155-818.6+105-600</f>
        <v>87105.799999999988</v>
      </c>
      <c r="DM30" s="34">
        <v>0</v>
      </c>
      <c r="DN30" s="34">
        <v>0</v>
      </c>
      <c r="DO30" s="34">
        <v>0</v>
      </c>
      <c r="DP30" s="34">
        <f>DL30</f>
        <v>87105.799999999988</v>
      </c>
      <c r="DQ30" s="34">
        <f>117483.8-105-865-25000</f>
        <v>91513.8</v>
      </c>
      <c r="DR30" s="34">
        <v>0</v>
      </c>
      <c r="DS30" s="34">
        <v>0</v>
      </c>
      <c r="DT30" s="34">
        <v>0</v>
      </c>
      <c r="DU30" s="34">
        <f>DQ30</f>
        <v>91513.8</v>
      </c>
      <c r="DV30" s="3" t="s">
        <v>192</v>
      </c>
    </row>
    <row r="31" spans="1:126" ht="78.75" x14ac:dyDescent="0.2">
      <c r="A31" s="38" t="s">
        <v>0</v>
      </c>
      <c r="B31" s="39" t="s">
        <v>257</v>
      </c>
      <c r="C31" s="39" t="s">
        <v>258</v>
      </c>
      <c r="D31" s="38" t="s">
        <v>259</v>
      </c>
      <c r="E31" s="1" t="s">
        <v>653</v>
      </c>
      <c r="F31" s="1"/>
      <c r="G31" s="1" t="s">
        <v>546</v>
      </c>
      <c r="H31" s="32" t="s">
        <v>0</v>
      </c>
      <c r="I31" s="32" t="s">
        <v>0</v>
      </c>
      <c r="J31" s="32" t="s">
        <v>0</v>
      </c>
      <c r="K31" s="31" t="s">
        <v>0</v>
      </c>
      <c r="L31" s="32" t="s">
        <v>0</v>
      </c>
      <c r="M31" s="32" t="s">
        <v>0</v>
      </c>
      <c r="N31" s="32" t="s">
        <v>0</v>
      </c>
      <c r="O31" s="32" t="s">
        <v>0</v>
      </c>
      <c r="P31" s="32" t="s">
        <v>0</v>
      </c>
      <c r="Q31" s="32" t="s">
        <v>0</v>
      </c>
      <c r="R31" s="31" t="s">
        <v>0</v>
      </c>
      <c r="S31" s="32" t="s">
        <v>0</v>
      </c>
      <c r="T31" s="32" t="s">
        <v>0</v>
      </c>
      <c r="U31" s="32" t="s">
        <v>0</v>
      </c>
      <c r="V31" s="32" t="s">
        <v>0</v>
      </c>
      <c r="W31" s="32" t="s">
        <v>0</v>
      </c>
      <c r="X31" s="32" t="s">
        <v>0</v>
      </c>
      <c r="Y31" s="1" t="s">
        <v>654</v>
      </c>
      <c r="Z31" s="32" t="s">
        <v>0</v>
      </c>
      <c r="AA31" s="32" t="s">
        <v>0</v>
      </c>
      <c r="AB31" s="32" t="s">
        <v>0</v>
      </c>
      <c r="AC31" s="32" t="s">
        <v>0</v>
      </c>
      <c r="AD31" s="32" t="s">
        <v>0</v>
      </c>
      <c r="AE31" s="1" t="s">
        <v>658</v>
      </c>
      <c r="AF31" s="32" t="s">
        <v>0</v>
      </c>
      <c r="AG31" s="32" t="s">
        <v>0</v>
      </c>
      <c r="AH31" s="31" t="s">
        <v>57</v>
      </c>
      <c r="AI31" s="31" t="s">
        <v>260</v>
      </c>
      <c r="AJ31" s="34">
        <v>65976.2</v>
      </c>
      <c r="AK31" s="34">
        <v>53189.8</v>
      </c>
      <c r="AL31" s="34">
        <v>0</v>
      </c>
      <c r="AM31" s="35">
        <v>0</v>
      </c>
      <c r="AN31" s="34">
        <v>0</v>
      </c>
      <c r="AO31" s="34">
        <v>0</v>
      </c>
      <c r="AP31" s="34">
        <v>2000</v>
      </c>
      <c r="AQ31" s="34">
        <v>2000</v>
      </c>
      <c r="AR31" s="34">
        <v>63976.2</v>
      </c>
      <c r="AS31" s="34">
        <v>51189.8</v>
      </c>
      <c r="AT31" s="34">
        <v>66656.5</v>
      </c>
      <c r="AU31" s="34">
        <v>0</v>
      </c>
      <c r="AV31" s="34">
        <v>0</v>
      </c>
      <c r="AW31" s="34">
        <v>10000</v>
      </c>
      <c r="AX31" s="34">
        <f>AT31-AW31</f>
        <v>56656.5</v>
      </c>
      <c r="AY31" s="34">
        <f>47252.3</f>
        <v>47252.3</v>
      </c>
      <c r="AZ31" s="34">
        <v>0</v>
      </c>
      <c r="BA31" s="34">
        <v>0</v>
      </c>
      <c r="BB31" s="34">
        <v>0</v>
      </c>
      <c r="BC31" s="34">
        <f>47252.3</f>
        <v>47252.3</v>
      </c>
      <c r="BD31" s="34">
        <f>45745.2</f>
        <v>45745.2</v>
      </c>
      <c r="BE31" s="34">
        <v>0</v>
      </c>
      <c r="BF31" s="34">
        <v>0</v>
      </c>
      <c r="BG31" s="34">
        <v>0</v>
      </c>
      <c r="BH31" s="34">
        <f>BD31</f>
        <v>45745.2</v>
      </c>
      <c r="BI31" s="34">
        <f>46745.2</f>
        <v>46745.2</v>
      </c>
      <c r="BJ31" s="34">
        <v>0</v>
      </c>
      <c r="BK31" s="34">
        <v>0</v>
      </c>
      <c r="BL31" s="34">
        <v>0</v>
      </c>
      <c r="BM31" s="34">
        <f>BI31</f>
        <v>46745.2</v>
      </c>
      <c r="BN31" s="34">
        <v>57666.8</v>
      </c>
      <c r="BO31" s="34">
        <v>51360.7</v>
      </c>
      <c r="BP31" s="34">
        <v>0</v>
      </c>
      <c r="BQ31" s="34">
        <v>0</v>
      </c>
      <c r="BR31" s="34">
        <v>0</v>
      </c>
      <c r="BS31" s="37" t="s">
        <v>197</v>
      </c>
      <c r="BT31" s="34">
        <v>2000</v>
      </c>
      <c r="BU31" s="34">
        <v>2000</v>
      </c>
      <c r="BV31" s="34">
        <v>55666.8</v>
      </c>
      <c r="BW31" s="34">
        <v>49360.7</v>
      </c>
      <c r="BX31" s="34">
        <f>66656.5-379.5-96.6-49-10087</f>
        <v>56044.399999999994</v>
      </c>
      <c r="BY31" s="34">
        <v>0</v>
      </c>
      <c r="BZ31" s="34">
        <v>0</v>
      </c>
      <c r="CA31" s="34">
        <v>10000</v>
      </c>
      <c r="CB31" s="34">
        <f>BX31-CA31</f>
        <v>46044.399999999994</v>
      </c>
      <c r="CC31" s="34">
        <f>47252.3</f>
        <v>47252.3</v>
      </c>
      <c r="CD31" s="34">
        <v>0</v>
      </c>
      <c r="CE31" s="34">
        <v>0</v>
      </c>
      <c r="CF31" s="34">
        <v>0</v>
      </c>
      <c r="CG31" s="34">
        <f>47252.3</f>
        <v>47252.3</v>
      </c>
      <c r="CH31" s="34">
        <f>45745.2-46</f>
        <v>45699.199999999997</v>
      </c>
      <c r="CI31" s="34">
        <v>0</v>
      </c>
      <c r="CJ31" s="34">
        <v>0</v>
      </c>
      <c r="CK31" s="34">
        <v>0</v>
      </c>
      <c r="CL31" s="34">
        <f>CH31</f>
        <v>45699.199999999997</v>
      </c>
      <c r="CM31" s="34">
        <f>46745.2</f>
        <v>46745.2</v>
      </c>
      <c r="CN31" s="34">
        <v>0</v>
      </c>
      <c r="CO31" s="34">
        <v>0</v>
      </c>
      <c r="CP31" s="34">
        <v>0</v>
      </c>
      <c r="CQ31" s="34">
        <f>CM31</f>
        <v>46745.2</v>
      </c>
      <c r="CR31" s="34">
        <v>65976.2</v>
      </c>
      <c r="CS31" s="34">
        <v>0</v>
      </c>
      <c r="CT31" s="34">
        <v>0</v>
      </c>
      <c r="CU31" s="34">
        <v>2000</v>
      </c>
      <c r="CV31" s="34">
        <v>63976.2</v>
      </c>
      <c r="CW31" s="34">
        <v>66656.5</v>
      </c>
      <c r="CX31" s="34">
        <v>0</v>
      </c>
      <c r="CY31" s="34">
        <v>0</v>
      </c>
      <c r="CZ31" s="34">
        <v>10000</v>
      </c>
      <c r="DA31" s="34">
        <f>CW31-CZ31</f>
        <v>56656.5</v>
      </c>
      <c r="DB31" s="34">
        <f>47252.3</f>
        <v>47252.3</v>
      </c>
      <c r="DC31" s="34">
        <v>0</v>
      </c>
      <c r="DD31" s="34">
        <v>0</v>
      </c>
      <c r="DE31" s="34">
        <v>0</v>
      </c>
      <c r="DF31" s="34">
        <f>47252.3</f>
        <v>47252.3</v>
      </c>
      <c r="DG31" s="34">
        <v>57666.8</v>
      </c>
      <c r="DH31" s="34">
        <v>0</v>
      </c>
      <c r="DI31" s="34">
        <v>0</v>
      </c>
      <c r="DJ31" s="34">
        <v>2000</v>
      </c>
      <c r="DK31" s="34">
        <v>55666.8</v>
      </c>
      <c r="DL31" s="34">
        <f>66656.5-379.5-96.6-49-10087</f>
        <v>56044.399999999994</v>
      </c>
      <c r="DM31" s="34">
        <v>0</v>
      </c>
      <c r="DN31" s="34">
        <v>0</v>
      </c>
      <c r="DO31" s="34">
        <v>10000</v>
      </c>
      <c r="DP31" s="34">
        <f>DL31-DO31</f>
        <v>46044.399999999994</v>
      </c>
      <c r="DQ31" s="34">
        <f>47252.3</f>
        <v>47252.3</v>
      </c>
      <c r="DR31" s="34">
        <v>0</v>
      </c>
      <c r="DS31" s="34">
        <v>0</v>
      </c>
      <c r="DT31" s="34">
        <v>0</v>
      </c>
      <c r="DU31" s="34">
        <f>47252.3</f>
        <v>47252.3</v>
      </c>
      <c r="DV31" s="3" t="s">
        <v>192</v>
      </c>
    </row>
    <row r="32" spans="1:126" ht="135" x14ac:dyDescent="0.2">
      <c r="A32" s="38" t="s">
        <v>0</v>
      </c>
      <c r="B32" s="39" t="s">
        <v>261</v>
      </c>
      <c r="C32" s="39" t="s">
        <v>262</v>
      </c>
      <c r="D32" s="38" t="s">
        <v>263</v>
      </c>
      <c r="E32" s="1" t="s">
        <v>577</v>
      </c>
      <c r="F32" s="1" t="s">
        <v>540</v>
      </c>
      <c r="G32" s="1" t="s">
        <v>578</v>
      </c>
      <c r="H32" s="1" t="s">
        <v>0</v>
      </c>
      <c r="I32" s="1" t="s">
        <v>0</v>
      </c>
      <c r="J32" s="1" t="s">
        <v>0</v>
      </c>
      <c r="K32" s="2" t="s">
        <v>0</v>
      </c>
      <c r="L32" s="1" t="s">
        <v>0</v>
      </c>
      <c r="M32" s="1" t="s">
        <v>0</v>
      </c>
      <c r="N32" s="1" t="s">
        <v>0</v>
      </c>
      <c r="O32" s="1" t="s">
        <v>0</v>
      </c>
      <c r="P32" s="1" t="s">
        <v>0</v>
      </c>
      <c r="Q32" s="1" t="s">
        <v>0</v>
      </c>
      <c r="R32" s="2" t="s">
        <v>0</v>
      </c>
      <c r="S32" s="1" t="s">
        <v>0</v>
      </c>
      <c r="T32" s="1" t="s">
        <v>0</v>
      </c>
      <c r="U32" s="1" t="s">
        <v>0</v>
      </c>
      <c r="V32" s="1" t="s">
        <v>0</v>
      </c>
      <c r="W32" s="1" t="s">
        <v>0</v>
      </c>
      <c r="X32" s="1" t="s">
        <v>0</v>
      </c>
      <c r="Y32" s="1" t="s">
        <v>579</v>
      </c>
      <c r="Z32" s="1" t="s">
        <v>543</v>
      </c>
      <c r="AA32" s="1" t="s">
        <v>580</v>
      </c>
      <c r="AB32" s="1" t="s">
        <v>0</v>
      </c>
      <c r="AC32" s="1" t="s">
        <v>0</v>
      </c>
      <c r="AD32" s="1" t="s">
        <v>0</v>
      </c>
      <c r="AE32" s="1" t="s">
        <v>581</v>
      </c>
      <c r="AF32" s="32" t="s">
        <v>0</v>
      </c>
      <c r="AG32" s="32" t="s">
        <v>0</v>
      </c>
      <c r="AH32" s="31" t="s">
        <v>52</v>
      </c>
      <c r="AI32" s="31" t="s">
        <v>264</v>
      </c>
      <c r="AJ32" s="34">
        <v>4577.6000000000004</v>
      </c>
      <c r="AK32" s="34">
        <v>669.8</v>
      </c>
      <c r="AL32" s="34">
        <v>0</v>
      </c>
      <c r="AM32" s="35">
        <v>0</v>
      </c>
      <c r="AN32" s="34">
        <v>0</v>
      </c>
      <c r="AO32" s="34">
        <v>0</v>
      </c>
      <c r="AP32" s="34">
        <v>0</v>
      </c>
      <c r="AQ32" s="34">
        <v>0</v>
      </c>
      <c r="AR32" s="34">
        <v>4577.6000000000004</v>
      </c>
      <c r="AS32" s="34">
        <v>669.8</v>
      </c>
      <c r="AT32" s="34">
        <v>211112</v>
      </c>
      <c r="AU32" s="34">
        <v>0</v>
      </c>
      <c r="AV32" s="34">
        <v>0</v>
      </c>
      <c r="AW32" s="34">
        <v>200000</v>
      </c>
      <c r="AX32" s="34">
        <f>AT32-AW32</f>
        <v>11112</v>
      </c>
      <c r="AY32" s="34">
        <v>0</v>
      </c>
      <c r="AZ32" s="34">
        <v>0</v>
      </c>
      <c r="BA32" s="34">
        <v>0</v>
      </c>
      <c r="BB32" s="34">
        <v>0</v>
      </c>
      <c r="BC32" s="34">
        <v>0</v>
      </c>
      <c r="BD32" s="34">
        <v>0</v>
      </c>
      <c r="BE32" s="34">
        <v>0</v>
      </c>
      <c r="BF32" s="34">
        <v>0</v>
      </c>
      <c r="BG32" s="34">
        <v>0</v>
      </c>
      <c r="BH32" s="34">
        <v>0</v>
      </c>
      <c r="BI32" s="34">
        <v>0</v>
      </c>
      <c r="BJ32" s="34">
        <v>0</v>
      </c>
      <c r="BK32" s="34">
        <v>0</v>
      </c>
      <c r="BL32" s="34">
        <v>0</v>
      </c>
      <c r="BM32" s="34">
        <v>0</v>
      </c>
      <c r="BN32" s="34">
        <v>4577.6000000000004</v>
      </c>
      <c r="BO32" s="34">
        <v>669.8</v>
      </c>
      <c r="BP32" s="34">
        <v>0</v>
      </c>
      <c r="BQ32" s="34">
        <v>0</v>
      </c>
      <c r="BR32" s="34">
        <v>0</v>
      </c>
      <c r="BS32" s="37" t="s">
        <v>197</v>
      </c>
      <c r="BT32" s="34">
        <v>0</v>
      </c>
      <c r="BU32" s="34">
        <v>0</v>
      </c>
      <c r="BV32" s="34">
        <v>4577.6000000000004</v>
      </c>
      <c r="BW32" s="34">
        <v>669.8</v>
      </c>
      <c r="BX32" s="34">
        <f>211112-599.9</f>
        <v>210512.1</v>
      </c>
      <c r="BY32" s="34">
        <v>0</v>
      </c>
      <c r="BZ32" s="34">
        <v>0</v>
      </c>
      <c r="CA32" s="34">
        <v>200000</v>
      </c>
      <c r="CB32" s="34">
        <f>BX32-CA32</f>
        <v>10512.100000000006</v>
      </c>
      <c r="CC32" s="34">
        <v>0</v>
      </c>
      <c r="CD32" s="34">
        <v>0</v>
      </c>
      <c r="CE32" s="34">
        <v>0</v>
      </c>
      <c r="CF32" s="34">
        <v>0</v>
      </c>
      <c r="CG32" s="34">
        <v>0</v>
      </c>
      <c r="CH32" s="34">
        <v>0</v>
      </c>
      <c r="CI32" s="34">
        <v>0</v>
      </c>
      <c r="CJ32" s="34">
        <v>0</v>
      </c>
      <c r="CK32" s="34">
        <v>0</v>
      </c>
      <c r="CL32" s="34">
        <v>0</v>
      </c>
      <c r="CM32" s="34">
        <v>0</v>
      </c>
      <c r="CN32" s="34">
        <v>0</v>
      </c>
      <c r="CO32" s="34">
        <v>0</v>
      </c>
      <c r="CP32" s="34">
        <v>0</v>
      </c>
      <c r="CQ32" s="34">
        <v>0</v>
      </c>
      <c r="CR32" s="34">
        <v>4577.6000000000004</v>
      </c>
      <c r="CS32" s="34">
        <v>0</v>
      </c>
      <c r="CT32" s="34">
        <v>0</v>
      </c>
      <c r="CU32" s="34">
        <v>0</v>
      </c>
      <c r="CV32" s="34">
        <v>4577.6000000000004</v>
      </c>
      <c r="CW32" s="34">
        <v>211112</v>
      </c>
      <c r="CX32" s="34">
        <v>0</v>
      </c>
      <c r="CY32" s="34">
        <v>0</v>
      </c>
      <c r="CZ32" s="34">
        <v>200000</v>
      </c>
      <c r="DA32" s="34">
        <f>CW32-CZ32</f>
        <v>11112</v>
      </c>
      <c r="DB32" s="34">
        <v>0</v>
      </c>
      <c r="DC32" s="34">
        <v>0</v>
      </c>
      <c r="DD32" s="34">
        <v>0</v>
      </c>
      <c r="DE32" s="34">
        <v>0</v>
      </c>
      <c r="DF32" s="34">
        <v>0</v>
      </c>
      <c r="DG32" s="34">
        <v>4577.6000000000004</v>
      </c>
      <c r="DH32" s="34">
        <v>0</v>
      </c>
      <c r="DI32" s="34">
        <v>0</v>
      </c>
      <c r="DJ32" s="34">
        <v>0</v>
      </c>
      <c r="DK32" s="34">
        <v>4577.6000000000004</v>
      </c>
      <c r="DL32" s="34">
        <f>211112-599.9</f>
        <v>210512.1</v>
      </c>
      <c r="DM32" s="34">
        <v>0</v>
      </c>
      <c r="DN32" s="34">
        <v>0</v>
      </c>
      <c r="DO32" s="34">
        <v>200000</v>
      </c>
      <c r="DP32" s="34">
        <f>DL32-DO32</f>
        <v>10512.100000000006</v>
      </c>
      <c r="DQ32" s="34">
        <v>0</v>
      </c>
      <c r="DR32" s="34">
        <v>0</v>
      </c>
      <c r="DS32" s="34">
        <v>0</v>
      </c>
      <c r="DT32" s="34">
        <v>0</v>
      </c>
      <c r="DU32" s="34">
        <v>0</v>
      </c>
      <c r="DV32" s="3" t="s">
        <v>192</v>
      </c>
    </row>
    <row r="33" spans="1:126" ht="135" x14ac:dyDescent="0.2">
      <c r="A33" s="38" t="s">
        <v>0</v>
      </c>
      <c r="B33" s="39" t="s">
        <v>265</v>
      </c>
      <c r="C33" s="39" t="s">
        <v>266</v>
      </c>
      <c r="D33" s="38" t="s">
        <v>267</v>
      </c>
      <c r="E33" s="1" t="s">
        <v>577</v>
      </c>
      <c r="F33" s="1" t="s">
        <v>540</v>
      </c>
      <c r="G33" s="1" t="s">
        <v>578</v>
      </c>
      <c r="H33" s="1" t="s">
        <v>0</v>
      </c>
      <c r="I33" s="1" t="s">
        <v>0</v>
      </c>
      <c r="J33" s="1" t="s">
        <v>0</v>
      </c>
      <c r="K33" s="2" t="s">
        <v>0</v>
      </c>
      <c r="L33" s="1" t="s">
        <v>0</v>
      </c>
      <c r="M33" s="1" t="s">
        <v>0</v>
      </c>
      <c r="N33" s="1" t="s">
        <v>0</v>
      </c>
      <c r="O33" s="1" t="s">
        <v>0</v>
      </c>
      <c r="P33" s="1" t="s">
        <v>0</v>
      </c>
      <c r="Q33" s="1" t="s">
        <v>0</v>
      </c>
      <c r="R33" s="2" t="s">
        <v>0</v>
      </c>
      <c r="S33" s="1" t="s">
        <v>0</v>
      </c>
      <c r="T33" s="1" t="s">
        <v>0</v>
      </c>
      <c r="U33" s="1" t="s">
        <v>0</v>
      </c>
      <c r="V33" s="1" t="s">
        <v>0</v>
      </c>
      <c r="W33" s="1" t="s">
        <v>0</v>
      </c>
      <c r="X33" s="1" t="s">
        <v>0</v>
      </c>
      <c r="Y33" s="1" t="s">
        <v>579</v>
      </c>
      <c r="Z33" s="1" t="s">
        <v>543</v>
      </c>
      <c r="AA33" s="1" t="s">
        <v>580</v>
      </c>
      <c r="AB33" s="1" t="s">
        <v>0</v>
      </c>
      <c r="AC33" s="1" t="s">
        <v>0</v>
      </c>
      <c r="AD33" s="1" t="s">
        <v>0</v>
      </c>
      <c r="AE33" s="1" t="s">
        <v>581</v>
      </c>
      <c r="AF33" s="32" t="s">
        <v>0</v>
      </c>
      <c r="AG33" s="32" t="s">
        <v>0</v>
      </c>
      <c r="AH33" s="31" t="s">
        <v>52</v>
      </c>
      <c r="AI33" s="31" t="s">
        <v>264</v>
      </c>
      <c r="AJ33" s="34">
        <v>7505</v>
      </c>
      <c r="AK33" s="34">
        <v>6025.4</v>
      </c>
      <c r="AL33" s="34">
        <v>0</v>
      </c>
      <c r="AM33" s="35">
        <v>0</v>
      </c>
      <c r="AN33" s="34">
        <v>0</v>
      </c>
      <c r="AO33" s="34">
        <v>0</v>
      </c>
      <c r="AP33" s="34">
        <v>0</v>
      </c>
      <c r="AQ33" s="34">
        <v>0</v>
      </c>
      <c r="AR33" s="34">
        <v>7505</v>
      </c>
      <c r="AS33" s="34">
        <v>6025.4</v>
      </c>
      <c r="AT33" s="34">
        <v>500</v>
      </c>
      <c r="AU33" s="34">
        <v>0</v>
      </c>
      <c r="AV33" s="34">
        <v>0</v>
      </c>
      <c r="AW33" s="34">
        <v>0</v>
      </c>
      <c r="AX33" s="34">
        <v>500</v>
      </c>
      <c r="AY33" s="34">
        <v>0</v>
      </c>
      <c r="AZ33" s="34">
        <v>0</v>
      </c>
      <c r="BA33" s="34">
        <v>0</v>
      </c>
      <c r="BB33" s="34">
        <v>0</v>
      </c>
      <c r="BC33" s="34">
        <v>0</v>
      </c>
      <c r="BD33" s="34">
        <v>0</v>
      </c>
      <c r="BE33" s="34">
        <v>0</v>
      </c>
      <c r="BF33" s="34">
        <v>0</v>
      </c>
      <c r="BG33" s="34">
        <v>0</v>
      </c>
      <c r="BH33" s="34">
        <v>0</v>
      </c>
      <c r="BI33" s="34">
        <v>0</v>
      </c>
      <c r="BJ33" s="34">
        <v>0</v>
      </c>
      <c r="BK33" s="34">
        <v>0</v>
      </c>
      <c r="BL33" s="34">
        <v>0</v>
      </c>
      <c r="BM33" s="34">
        <v>0</v>
      </c>
      <c r="BN33" s="34">
        <v>7035.1</v>
      </c>
      <c r="BO33" s="34">
        <v>5555.5</v>
      </c>
      <c r="BP33" s="34">
        <v>0</v>
      </c>
      <c r="BQ33" s="34">
        <v>0</v>
      </c>
      <c r="BR33" s="34">
        <v>0</v>
      </c>
      <c r="BS33" s="37" t="s">
        <v>197</v>
      </c>
      <c r="BT33" s="34">
        <v>0</v>
      </c>
      <c r="BU33" s="34">
        <v>0</v>
      </c>
      <c r="BV33" s="34">
        <v>7035.1</v>
      </c>
      <c r="BW33" s="34">
        <v>5555.5</v>
      </c>
      <c r="BX33" s="34">
        <v>500</v>
      </c>
      <c r="BY33" s="34">
        <v>0</v>
      </c>
      <c r="BZ33" s="34">
        <v>0</v>
      </c>
      <c r="CA33" s="34">
        <v>0</v>
      </c>
      <c r="CB33" s="34">
        <v>500</v>
      </c>
      <c r="CC33" s="34">
        <v>0</v>
      </c>
      <c r="CD33" s="34">
        <v>0</v>
      </c>
      <c r="CE33" s="34">
        <v>0</v>
      </c>
      <c r="CF33" s="34">
        <v>0</v>
      </c>
      <c r="CG33" s="34">
        <v>0</v>
      </c>
      <c r="CH33" s="34">
        <v>0</v>
      </c>
      <c r="CI33" s="34">
        <v>0</v>
      </c>
      <c r="CJ33" s="34">
        <v>0</v>
      </c>
      <c r="CK33" s="34">
        <v>0</v>
      </c>
      <c r="CL33" s="34">
        <v>0</v>
      </c>
      <c r="CM33" s="34">
        <v>0</v>
      </c>
      <c r="CN33" s="34">
        <v>0</v>
      </c>
      <c r="CO33" s="34">
        <v>0</v>
      </c>
      <c r="CP33" s="34">
        <v>0</v>
      </c>
      <c r="CQ33" s="34">
        <v>0</v>
      </c>
      <c r="CR33" s="34">
        <v>7505</v>
      </c>
      <c r="CS33" s="34">
        <v>0</v>
      </c>
      <c r="CT33" s="34">
        <v>0</v>
      </c>
      <c r="CU33" s="34">
        <v>0</v>
      </c>
      <c r="CV33" s="34">
        <v>7505</v>
      </c>
      <c r="CW33" s="34">
        <v>500</v>
      </c>
      <c r="CX33" s="34">
        <v>0</v>
      </c>
      <c r="CY33" s="34">
        <v>0</v>
      </c>
      <c r="CZ33" s="34">
        <v>0</v>
      </c>
      <c r="DA33" s="34">
        <v>500</v>
      </c>
      <c r="DB33" s="34">
        <v>0</v>
      </c>
      <c r="DC33" s="34">
        <v>0</v>
      </c>
      <c r="DD33" s="34">
        <v>0</v>
      </c>
      <c r="DE33" s="34">
        <v>0</v>
      </c>
      <c r="DF33" s="34">
        <v>0</v>
      </c>
      <c r="DG33" s="34">
        <v>7035.1</v>
      </c>
      <c r="DH33" s="34">
        <v>0</v>
      </c>
      <c r="DI33" s="34">
        <v>0</v>
      </c>
      <c r="DJ33" s="34">
        <v>0</v>
      </c>
      <c r="DK33" s="34">
        <v>7035.1</v>
      </c>
      <c r="DL33" s="34">
        <v>500</v>
      </c>
      <c r="DM33" s="34">
        <v>0</v>
      </c>
      <c r="DN33" s="34">
        <v>0</v>
      </c>
      <c r="DO33" s="34">
        <v>0</v>
      </c>
      <c r="DP33" s="34">
        <v>500</v>
      </c>
      <c r="DQ33" s="34">
        <v>0</v>
      </c>
      <c r="DR33" s="34">
        <v>0</v>
      </c>
      <c r="DS33" s="34">
        <v>0</v>
      </c>
      <c r="DT33" s="34">
        <v>0</v>
      </c>
      <c r="DU33" s="34">
        <v>0</v>
      </c>
      <c r="DV33" s="3" t="s">
        <v>192</v>
      </c>
    </row>
    <row r="34" spans="1:126" ht="135" x14ac:dyDescent="0.2">
      <c r="A34" s="38" t="s">
        <v>0</v>
      </c>
      <c r="B34" s="39" t="s">
        <v>268</v>
      </c>
      <c r="C34" s="39" t="s">
        <v>269</v>
      </c>
      <c r="D34" s="38" t="s">
        <v>270</v>
      </c>
      <c r="E34" s="1" t="s">
        <v>577</v>
      </c>
      <c r="F34" s="1" t="s">
        <v>540</v>
      </c>
      <c r="G34" s="1" t="s">
        <v>578</v>
      </c>
      <c r="H34" s="1" t="s">
        <v>0</v>
      </c>
      <c r="I34" s="1" t="s">
        <v>0</v>
      </c>
      <c r="J34" s="1" t="s">
        <v>0</v>
      </c>
      <c r="K34" s="2" t="s">
        <v>0</v>
      </c>
      <c r="L34" s="1" t="s">
        <v>0</v>
      </c>
      <c r="M34" s="1" t="s">
        <v>0</v>
      </c>
      <c r="N34" s="1" t="s">
        <v>0</v>
      </c>
      <c r="O34" s="1" t="s">
        <v>0</v>
      </c>
      <c r="P34" s="1" t="s">
        <v>0</v>
      </c>
      <c r="Q34" s="1" t="s">
        <v>0</v>
      </c>
      <c r="R34" s="2" t="s">
        <v>0</v>
      </c>
      <c r="S34" s="1" t="s">
        <v>0</v>
      </c>
      <c r="T34" s="1" t="s">
        <v>0</v>
      </c>
      <c r="U34" s="1" t="s">
        <v>0</v>
      </c>
      <c r="V34" s="1" t="s">
        <v>0</v>
      </c>
      <c r="W34" s="1" t="s">
        <v>0</v>
      </c>
      <c r="X34" s="1" t="s">
        <v>0</v>
      </c>
      <c r="Y34" s="1" t="s">
        <v>579</v>
      </c>
      <c r="Z34" s="1" t="s">
        <v>543</v>
      </c>
      <c r="AA34" s="1" t="s">
        <v>580</v>
      </c>
      <c r="AB34" s="1" t="s">
        <v>0</v>
      </c>
      <c r="AC34" s="1" t="s">
        <v>0</v>
      </c>
      <c r="AD34" s="1" t="s">
        <v>0</v>
      </c>
      <c r="AE34" s="1" t="s">
        <v>581</v>
      </c>
      <c r="AF34" s="32" t="s">
        <v>0</v>
      </c>
      <c r="AG34" s="32" t="s">
        <v>0</v>
      </c>
      <c r="AH34" s="31" t="s">
        <v>52</v>
      </c>
      <c r="AI34" s="31" t="s">
        <v>264</v>
      </c>
      <c r="AJ34" s="34">
        <v>3712.6</v>
      </c>
      <c r="AK34" s="34">
        <v>214</v>
      </c>
      <c r="AL34" s="34">
        <v>0</v>
      </c>
      <c r="AM34" s="35">
        <v>0</v>
      </c>
      <c r="AN34" s="34">
        <v>0</v>
      </c>
      <c r="AO34" s="34">
        <v>0</v>
      </c>
      <c r="AP34" s="34">
        <v>0</v>
      </c>
      <c r="AQ34" s="34">
        <v>0</v>
      </c>
      <c r="AR34" s="34">
        <v>3712.6</v>
      </c>
      <c r="AS34" s="34">
        <v>214</v>
      </c>
      <c r="AT34" s="34">
        <v>6446</v>
      </c>
      <c r="AU34" s="34">
        <v>0</v>
      </c>
      <c r="AV34" s="34">
        <v>1646</v>
      </c>
      <c r="AW34" s="34">
        <v>0</v>
      </c>
      <c r="AX34" s="34">
        <f>AT34-AV34</f>
        <v>4800</v>
      </c>
      <c r="AY34" s="34">
        <v>0</v>
      </c>
      <c r="AZ34" s="34">
        <v>0</v>
      </c>
      <c r="BA34" s="34">
        <v>0</v>
      </c>
      <c r="BB34" s="34">
        <v>0</v>
      </c>
      <c r="BC34" s="34">
        <v>0</v>
      </c>
      <c r="BD34" s="34">
        <v>0</v>
      </c>
      <c r="BE34" s="34">
        <v>0</v>
      </c>
      <c r="BF34" s="34">
        <v>0</v>
      </c>
      <c r="BG34" s="34">
        <v>0</v>
      </c>
      <c r="BH34" s="34">
        <v>0</v>
      </c>
      <c r="BI34" s="34">
        <v>0</v>
      </c>
      <c r="BJ34" s="34">
        <v>0</v>
      </c>
      <c r="BK34" s="34">
        <v>0</v>
      </c>
      <c r="BL34" s="34">
        <v>0</v>
      </c>
      <c r="BM34" s="34">
        <v>0</v>
      </c>
      <c r="BN34" s="34">
        <v>3712.6</v>
      </c>
      <c r="BO34" s="34">
        <v>214</v>
      </c>
      <c r="BP34" s="34">
        <v>0</v>
      </c>
      <c r="BQ34" s="34">
        <v>0</v>
      </c>
      <c r="BR34" s="34">
        <v>0</v>
      </c>
      <c r="BS34" s="37" t="s">
        <v>197</v>
      </c>
      <c r="BT34" s="34">
        <v>0</v>
      </c>
      <c r="BU34" s="34">
        <v>0</v>
      </c>
      <c r="BV34" s="34">
        <v>3712.6</v>
      </c>
      <c r="BW34" s="34">
        <v>214</v>
      </c>
      <c r="BX34" s="34">
        <v>6446</v>
      </c>
      <c r="BY34" s="34">
        <v>0</v>
      </c>
      <c r="BZ34" s="34">
        <v>1646</v>
      </c>
      <c r="CA34" s="34">
        <v>0</v>
      </c>
      <c r="CB34" s="34">
        <f>BX34-BZ34</f>
        <v>4800</v>
      </c>
      <c r="CC34" s="34">
        <v>0</v>
      </c>
      <c r="CD34" s="34">
        <v>0</v>
      </c>
      <c r="CE34" s="34">
        <v>0</v>
      </c>
      <c r="CF34" s="34">
        <v>0</v>
      </c>
      <c r="CG34" s="34">
        <v>0</v>
      </c>
      <c r="CH34" s="34">
        <v>0</v>
      </c>
      <c r="CI34" s="34">
        <v>0</v>
      </c>
      <c r="CJ34" s="34">
        <v>0</v>
      </c>
      <c r="CK34" s="34">
        <v>0</v>
      </c>
      <c r="CL34" s="34">
        <v>0</v>
      </c>
      <c r="CM34" s="34">
        <v>0</v>
      </c>
      <c r="CN34" s="34">
        <v>0</v>
      </c>
      <c r="CO34" s="34">
        <v>0</v>
      </c>
      <c r="CP34" s="34">
        <v>0</v>
      </c>
      <c r="CQ34" s="34">
        <v>0</v>
      </c>
      <c r="CR34" s="34">
        <v>3933.4</v>
      </c>
      <c r="CS34" s="34">
        <v>0</v>
      </c>
      <c r="CT34" s="34">
        <v>0</v>
      </c>
      <c r="CU34" s="34">
        <v>220.8</v>
      </c>
      <c r="CV34" s="34">
        <v>3712.6</v>
      </c>
      <c r="CW34" s="34">
        <v>6446</v>
      </c>
      <c r="CX34" s="34">
        <v>0</v>
      </c>
      <c r="CY34" s="34">
        <v>1646</v>
      </c>
      <c r="CZ34" s="34">
        <v>0</v>
      </c>
      <c r="DA34" s="34">
        <f>CW34-CY34</f>
        <v>4800</v>
      </c>
      <c r="DB34" s="34">
        <v>0</v>
      </c>
      <c r="DC34" s="34">
        <v>0</v>
      </c>
      <c r="DD34" s="34">
        <v>0</v>
      </c>
      <c r="DE34" s="34">
        <v>0</v>
      </c>
      <c r="DF34" s="34">
        <v>0</v>
      </c>
      <c r="DG34" s="34">
        <v>3933.4</v>
      </c>
      <c r="DH34" s="34">
        <v>0</v>
      </c>
      <c r="DI34" s="34">
        <v>0</v>
      </c>
      <c r="DJ34" s="34">
        <v>220.8</v>
      </c>
      <c r="DK34" s="34">
        <v>3712.6</v>
      </c>
      <c r="DL34" s="34">
        <v>6446</v>
      </c>
      <c r="DM34" s="34">
        <v>0</v>
      </c>
      <c r="DN34" s="34">
        <v>1646</v>
      </c>
      <c r="DO34" s="34">
        <v>0</v>
      </c>
      <c r="DP34" s="34">
        <f>DL34-DN34</f>
        <v>4800</v>
      </c>
      <c r="DQ34" s="34">
        <v>0</v>
      </c>
      <c r="DR34" s="34">
        <v>0</v>
      </c>
      <c r="DS34" s="34">
        <v>0</v>
      </c>
      <c r="DT34" s="34">
        <v>0</v>
      </c>
      <c r="DU34" s="34">
        <v>0</v>
      </c>
      <c r="DV34" s="3" t="s">
        <v>202</v>
      </c>
    </row>
    <row r="35" spans="1:126" ht="135" x14ac:dyDescent="0.2">
      <c r="A35" s="38" t="s">
        <v>0</v>
      </c>
      <c r="B35" s="39" t="s">
        <v>271</v>
      </c>
      <c r="C35" s="39" t="s">
        <v>272</v>
      </c>
      <c r="D35" s="38" t="s">
        <v>273</v>
      </c>
      <c r="E35" s="1" t="s">
        <v>577</v>
      </c>
      <c r="F35" s="1" t="s">
        <v>545</v>
      </c>
      <c r="G35" s="1" t="s">
        <v>582</v>
      </c>
      <c r="H35" s="1" t="s">
        <v>0</v>
      </c>
      <c r="I35" s="1" t="s">
        <v>0</v>
      </c>
      <c r="J35" s="1" t="s">
        <v>0</v>
      </c>
      <c r="K35" s="2" t="s">
        <v>0</v>
      </c>
      <c r="L35" s="1" t="s">
        <v>0</v>
      </c>
      <c r="M35" s="1" t="s">
        <v>0</v>
      </c>
      <c r="N35" s="1" t="s">
        <v>0</v>
      </c>
      <c r="O35" s="1" t="s">
        <v>0</v>
      </c>
      <c r="P35" s="1" t="s">
        <v>0</v>
      </c>
      <c r="Q35" s="1" t="s">
        <v>0</v>
      </c>
      <c r="R35" s="2" t="s">
        <v>0</v>
      </c>
      <c r="S35" s="1" t="s">
        <v>0</v>
      </c>
      <c r="T35" s="1" t="s">
        <v>0</v>
      </c>
      <c r="U35" s="1" t="s">
        <v>0</v>
      </c>
      <c r="V35" s="1" t="s">
        <v>0</v>
      </c>
      <c r="W35" s="1" t="s">
        <v>0</v>
      </c>
      <c r="X35" s="1" t="s">
        <v>0</v>
      </c>
      <c r="Y35" s="1" t="s">
        <v>583</v>
      </c>
      <c r="Z35" s="1" t="s">
        <v>543</v>
      </c>
      <c r="AA35" s="1" t="s">
        <v>584</v>
      </c>
      <c r="AB35" s="1" t="s">
        <v>0</v>
      </c>
      <c r="AC35" s="1" t="s">
        <v>0</v>
      </c>
      <c r="AD35" s="1" t="s">
        <v>0</v>
      </c>
      <c r="AE35" s="1" t="s">
        <v>585</v>
      </c>
      <c r="AF35" s="32" t="s">
        <v>0</v>
      </c>
      <c r="AG35" s="32" t="s">
        <v>0</v>
      </c>
      <c r="AH35" s="31" t="s">
        <v>52</v>
      </c>
      <c r="AI35" s="31" t="s">
        <v>252</v>
      </c>
      <c r="AJ35" s="34">
        <v>15141.4</v>
      </c>
      <c r="AK35" s="34">
        <v>15086.3</v>
      </c>
      <c r="AL35" s="34">
        <v>0</v>
      </c>
      <c r="AM35" s="35">
        <v>0</v>
      </c>
      <c r="AN35" s="34">
        <v>0</v>
      </c>
      <c r="AO35" s="34">
        <v>0</v>
      </c>
      <c r="AP35" s="34">
        <v>220.8</v>
      </c>
      <c r="AQ35" s="34">
        <v>220.8</v>
      </c>
      <c r="AR35" s="34">
        <v>14920.6</v>
      </c>
      <c r="AS35" s="34">
        <v>14865.5</v>
      </c>
      <c r="AT35" s="34">
        <v>23000</v>
      </c>
      <c r="AU35" s="34">
        <v>0</v>
      </c>
      <c r="AV35" s="34">
        <v>0</v>
      </c>
      <c r="AW35" s="34">
        <v>0</v>
      </c>
      <c r="AX35" s="34">
        <v>23000</v>
      </c>
      <c r="AY35" s="34">
        <v>0</v>
      </c>
      <c r="AZ35" s="34">
        <v>0</v>
      </c>
      <c r="BA35" s="34">
        <v>0</v>
      </c>
      <c r="BB35" s="34">
        <v>0</v>
      </c>
      <c r="BC35" s="34">
        <v>0</v>
      </c>
      <c r="BD35" s="34">
        <v>0</v>
      </c>
      <c r="BE35" s="34">
        <v>0</v>
      </c>
      <c r="BF35" s="34">
        <v>0</v>
      </c>
      <c r="BG35" s="34">
        <v>0</v>
      </c>
      <c r="BH35" s="34">
        <v>0</v>
      </c>
      <c r="BI35" s="34">
        <v>0</v>
      </c>
      <c r="BJ35" s="34">
        <v>0</v>
      </c>
      <c r="BK35" s="34">
        <v>0</v>
      </c>
      <c r="BL35" s="34">
        <v>0</v>
      </c>
      <c r="BM35" s="34">
        <v>0</v>
      </c>
      <c r="BN35" s="34">
        <v>15141.4</v>
      </c>
      <c r="BO35" s="34">
        <v>15086.3</v>
      </c>
      <c r="BP35" s="34">
        <v>0</v>
      </c>
      <c r="BQ35" s="34">
        <v>0</v>
      </c>
      <c r="BR35" s="34">
        <v>0</v>
      </c>
      <c r="BS35" s="37" t="s">
        <v>197</v>
      </c>
      <c r="BT35" s="34">
        <v>220.8</v>
      </c>
      <c r="BU35" s="34">
        <v>220.8</v>
      </c>
      <c r="BV35" s="34">
        <v>14920.6</v>
      </c>
      <c r="BW35" s="34">
        <v>14865.5</v>
      </c>
      <c r="BX35" s="34">
        <v>23000</v>
      </c>
      <c r="BY35" s="34">
        <v>0</v>
      </c>
      <c r="BZ35" s="34">
        <v>0</v>
      </c>
      <c r="CA35" s="34">
        <v>0</v>
      </c>
      <c r="CB35" s="34">
        <v>23000</v>
      </c>
      <c r="CC35" s="34">
        <v>0</v>
      </c>
      <c r="CD35" s="34">
        <v>0</v>
      </c>
      <c r="CE35" s="34">
        <v>0</v>
      </c>
      <c r="CF35" s="34">
        <v>0</v>
      </c>
      <c r="CG35" s="34">
        <v>0</v>
      </c>
      <c r="CH35" s="34">
        <v>0</v>
      </c>
      <c r="CI35" s="34">
        <v>0</v>
      </c>
      <c r="CJ35" s="34">
        <v>0</v>
      </c>
      <c r="CK35" s="34">
        <v>0</v>
      </c>
      <c r="CL35" s="34">
        <v>0</v>
      </c>
      <c r="CM35" s="34">
        <v>0</v>
      </c>
      <c r="CN35" s="34">
        <v>0</v>
      </c>
      <c r="CO35" s="34">
        <v>0</v>
      </c>
      <c r="CP35" s="34">
        <v>0</v>
      </c>
      <c r="CQ35" s="34">
        <v>0</v>
      </c>
      <c r="CR35" s="34">
        <v>14920.6</v>
      </c>
      <c r="CS35" s="34">
        <v>0</v>
      </c>
      <c r="CT35" s="34">
        <v>0</v>
      </c>
      <c r="CU35" s="34">
        <v>0</v>
      </c>
      <c r="CV35" s="34">
        <v>14920.6</v>
      </c>
      <c r="CW35" s="34">
        <v>23000</v>
      </c>
      <c r="CX35" s="34">
        <v>0</v>
      </c>
      <c r="CY35" s="34">
        <v>0</v>
      </c>
      <c r="CZ35" s="34">
        <v>0</v>
      </c>
      <c r="DA35" s="34">
        <v>23000</v>
      </c>
      <c r="DB35" s="34">
        <v>0</v>
      </c>
      <c r="DC35" s="34">
        <v>0</v>
      </c>
      <c r="DD35" s="34">
        <v>0</v>
      </c>
      <c r="DE35" s="34">
        <v>0</v>
      </c>
      <c r="DF35" s="34">
        <v>0</v>
      </c>
      <c r="DG35" s="34">
        <v>14920.6</v>
      </c>
      <c r="DH35" s="34">
        <v>0</v>
      </c>
      <c r="DI35" s="34">
        <v>0</v>
      </c>
      <c r="DJ35" s="34">
        <v>0</v>
      </c>
      <c r="DK35" s="34">
        <v>14920.6</v>
      </c>
      <c r="DL35" s="34">
        <v>23000</v>
      </c>
      <c r="DM35" s="34">
        <v>0</v>
      </c>
      <c r="DN35" s="34">
        <v>0</v>
      </c>
      <c r="DO35" s="34">
        <v>0</v>
      </c>
      <c r="DP35" s="34">
        <v>23000</v>
      </c>
      <c r="DQ35" s="34">
        <v>0</v>
      </c>
      <c r="DR35" s="34">
        <v>0</v>
      </c>
      <c r="DS35" s="34">
        <v>0</v>
      </c>
      <c r="DT35" s="34">
        <v>0</v>
      </c>
      <c r="DU35" s="34">
        <v>0</v>
      </c>
      <c r="DV35" s="3" t="s">
        <v>202</v>
      </c>
    </row>
    <row r="36" spans="1:126" ht="123.75" x14ac:dyDescent="0.2">
      <c r="A36" s="38" t="s">
        <v>0</v>
      </c>
      <c r="B36" s="39" t="s">
        <v>274</v>
      </c>
      <c r="C36" s="39" t="s">
        <v>275</v>
      </c>
      <c r="D36" s="38" t="s">
        <v>276</v>
      </c>
      <c r="E36" s="1" t="s">
        <v>0</v>
      </c>
      <c r="F36" s="1" t="s">
        <v>0</v>
      </c>
      <c r="G36" s="1" t="s">
        <v>0</v>
      </c>
      <c r="H36" s="1" t="s">
        <v>0</v>
      </c>
      <c r="I36" s="1" t="s">
        <v>0</v>
      </c>
      <c r="J36" s="1" t="s">
        <v>0</v>
      </c>
      <c r="K36" s="1" t="s">
        <v>0</v>
      </c>
      <c r="L36" s="1" t="s">
        <v>0</v>
      </c>
      <c r="M36" s="1" t="s">
        <v>0</v>
      </c>
      <c r="N36" s="1" t="s">
        <v>0</v>
      </c>
      <c r="O36" s="1" t="s">
        <v>0</v>
      </c>
      <c r="P36" s="1" t="s">
        <v>0</v>
      </c>
      <c r="Q36" s="1" t="s">
        <v>0</v>
      </c>
      <c r="R36" s="1" t="s">
        <v>0</v>
      </c>
      <c r="S36" s="1" t="s">
        <v>0</v>
      </c>
      <c r="T36" s="1" t="s">
        <v>0</v>
      </c>
      <c r="U36" s="1" t="s">
        <v>0</v>
      </c>
      <c r="V36" s="1" t="s">
        <v>0</v>
      </c>
      <c r="W36" s="1" t="s">
        <v>0</v>
      </c>
      <c r="X36" s="1" t="s">
        <v>0</v>
      </c>
      <c r="Y36" s="1" t="s">
        <v>0</v>
      </c>
      <c r="Z36" s="1" t="s">
        <v>0</v>
      </c>
      <c r="AA36" s="1" t="s">
        <v>0</v>
      </c>
      <c r="AB36" s="1" t="s">
        <v>0</v>
      </c>
      <c r="AC36" s="1" t="s">
        <v>0</v>
      </c>
      <c r="AD36" s="1" t="s">
        <v>0</v>
      </c>
      <c r="AE36" s="1" t="s">
        <v>589</v>
      </c>
      <c r="AF36" s="32" t="s">
        <v>0</v>
      </c>
      <c r="AG36" s="32" t="s">
        <v>0</v>
      </c>
      <c r="AH36" s="31" t="s">
        <v>73</v>
      </c>
      <c r="AI36" s="40" t="s">
        <v>536</v>
      </c>
      <c r="AJ36" s="34">
        <v>3267.9</v>
      </c>
      <c r="AK36" s="34">
        <v>3199.3</v>
      </c>
      <c r="AL36" s="34">
        <v>0</v>
      </c>
      <c r="AM36" s="35">
        <v>0</v>
      </c>
      <c r="AN36" s="34">
        <v>0</v>
      </c>
      <c r="AO36" s="34">
        <v>0</v>
      </c>
      <c r="AP36" s="34">
        <v>0</v>
      </c>
      <c r="AQ36" s="34">
        <v>0</v>
      </c>
      <c r="AR36" s="34">
        <v>3267.9</v>
      </c>
      <c r="AS36" s="34">
        <v>3199.3</v>
      </c>
      <c r="AT36" s="34">
        <v>1400</v>
      </c>
      <c r="AU36" s="34">
        <v>0</v>
      </c>
      <c r="AV36" s="34">
        <v>300</v>
      </c>
      <c r="AW36" s="34">
        <v>0</v>
      </c>
      <c r="AX36" s="34">
        <f>AT36-AV36</f>
        <v>1100</v>
      </c>
      <c r="AY36" s="34">
        <f>550</f>
        <v>550</v>
      </c>
      <c r="AZ36" s="34">
        <v>0</v>
      </c>
      <c r="BA36" s="34">
        <v>0</v>
      </c>
      <c r="BB36" s="34">
        <v>0</v>
      </c>
      <c r="BC36" s="34">
        <f>AY36</f>
        <v>550</v>
      </c>
      <c r="BD36" s="34">
        <f>550</f>
        <v>550</v>
      </c>
      <c r="BE36" s="34">
        <v>0</v>
      </c>
      <c r="BF36" s="34">
        <v>0</v>
      </c>
      <c r="BG36" s="34">
        <v>0</v>
      </c>
      <c r="BH36" s="34">
        <f>BD36</f>
        <v>550</v>
      </c>
      <c r="BI36" s="34">
        <f>550</f>
        <v>550</v>
      </c>
      <c r="BJ36" s="34">
        <v>0</v>
      </c>
      <c r="BK36" s="34">
        <v>0</v>
      </c>
      <c r="BL36" s="34">
        <v>0</v>
      </c>
      <c r="BM36" s="34">
        <f>BI36</f>
        <v>550</v>
      </c>
      <c r="BN36" s="34">
        <v>3267.9</v>
      </c>
      <c r="BO36" s="34">
        <v>3199.3</v>
      </c>
      <c r="BP36" s="34">
        <v>0</v>
      </c>
      <c r="BQ36" s="34">
        <v>0</v>
      </c>
      <c r="BR36" s="34">
        <v>0</v>
      </c>
      <c r="BS36" s="37" t="s">
        <v>197</v>
      </c>
      <c r="BT36" s="34">
        <v>0</v>
      </c>
      <c r="BU36" s="34">
        <v>0</v>
      </c>
      <c r="BV36" s="34">
        <v>3267.9</v>
      </c>
      <c r="BW36" s="34">
        <v>3199.3</v>
      </c>
      <c r="BX36" s="34">
        <v>1400</v>
      </c>
      <c r="BY36" s="34">
        <v>0</v>
      </c>
      <c r="BZ36" s="34">
        <v>300</v>
      </c>
      <c r="CA36" s="34">
        <v>0</v>
      </c>
      <c r="CB36" s="34">
        <f>BX36-BZ36</f>
        <v>1100</v>
      </c>
      <c r="CC36" s="34">
        <f>550</f>
        <v>550</v>
      </c>
      <c r="CD36" s="34">
        <v>0</v>
      </c>
      <c r="CE36" s="34">
        <v>0</v>
      </c>
      <c r="CF36" s="34">
        <v>0</v>
      </c>
      <c r="CG36" s="34">
        <f>CC36</f>
        <v>550</v>
      </c>
      <c r="CH36" s="34">
        <f>550</f>
        <v>550</v>
      </c>
      <c r="CI36" s="34">
        <v>0</v>
      </c>
      <c r="CJ36" s="34">
        <v>0</v>
      </c>
      <c r="CK36" s="34">
        <v>0</v>
      </c>
      <c r="CL36" s="34">
        <f>CH36</f>
        <v>550</v>
      </c>
      <c r="CM36" s="34">
        <f>550</f>
        <v>550</v>
      </c>
      <c r="CN36" s="34">
        <v>0</v>
      </c>
      <c r="CO36" s="34">
        <v>0</v>
      </c>
      <c r="CP36" s="34">
        <v>0</v>
      </c>
      <c r="CQ36" s="34">
        <f>CM36</f>
        <v>550</v>
      </c>
      <c r="CR36" s="34">
        <v>3267.9</v>
      </c>
      <c r="CS36" s="34">
        <v>0</v>
      </c>
      <c r="CT36" s="34">
        <v>0</v>
      </c>
      <c r="CU36" s="34">
        <v>0</v>
      </c>
      <c r="CV36" s="34">
        <v>3267.9</v>
      </c>
      <c r="CW36" s="34">
        <v>1400</v>
      </c>
      <c r="CX36" s="34">
        <v>0</v>
      </c>
      <c r="CY36" s="34">
        <v>300</v>
      </c>
      <c r="CZ36" s="34">
        <v>0</v>
      </c>
      <c r="DA36" s="34">
        <f>CW36-CY36</f>
        <v>1100</v>
      </c>
      <c r="DB36" s="34">
        <f>550</f>
        <v>550</v>
      </c>
      <c r="DC36" s="34">
        <v>0</v>
      </c>
      <c r="DD36" s="34">
        <v>0</v>
      </c>
      <c r="DE36" s="34">
        <v>0</v>
      </c>
      <c r="DF36" s="34">
        <f>DB36</f>
        <v>550</v>
      </c>
      <c r="DG36" s="34">
        <v>3267.9</v>
      </c>
      <c r="DH36" s="34">
        <v>0</v>
      </c>
      <c r="DI36" s="34">
        <v>0</v>
      </c>
      <c r="DJ36" s="34">
        <v>0</v>
      </c>
      <c r="DK36" s="34">
        <v>3267.9</v>
      </c>
      <c r="DL36" s="34">
        <v>1400</v>
      </c>
      <c r="DM36" s="34">
        <v>0</v>
      </c>
      <c r="DN36" s="34">
        <v>300</v>
      </c>
      <c r="DO36" s="34">
        <v>0</v>
      </c>
      <c r="DP36" s="34">
        <f>DL36-DN36</f>
        <v>1100</v>
      </c>
      <c r="DQ36" s="34">
        <f>550</f>
        <v>550</v>
      </c>
      <c r="DR36" s="34">
        <v>0</v>
      </c>
      <c r="DS36" s="34">
        <v>0</v>
      </c>
      <c r="DT36" s="34">
        <v>0</v>
      </c>
      <c r="DU36" s="34">
        <f>DQ36</f>
        <v>550</v>
      </c>
      <c r="DV36" s="3" t="s">
        <v>202</v>
      </c>
    </row>
    <row r="37" spans="1:126" ht="123.75" x14ac:dyDescent="0.2">
      <c r="A37" s="38" t="s">
        <v>0</v>
      </c>
      <c r="B37" s="39" t="s">
        <v>277</v>
      </c>
      <c r="C37" s="39" t="s">
        <v>278</v>
      </c>
      <c r="D37" s="38" t="s">
        <v>279</v>
      </c>
      <c r="E37" s="1" t="s">
        <v>586</v>
      </c>
      <c r="F37" s="1" t="s">
        <v>543</v>
      </c>
      <c r="G37" s="1" t="s">
        <v>582</v>
      </c>
      <c r="H37" s="1" t="s">
        <v>0</v>
      </c>
      <c r="I37" s="1" t="s">
        <v>0</v>
      </c>
      <c r="J37" s="1" t="s">
        <v>0</v>
      </c>
      <c r="K37" s="2" t="s">
        <v>0</v>
      </c>
      <c r="L37" s="1" t="s">
        <v>0</v>
      </c>
      <c r="M37" s="1" t="s">
        <v>0</v>
      </c>
      <c r="N37" s="1" t="s">
        <v>0</v>
      </c>
      <c r="O37" s="1" t="s">
        <v>0</v>
      </c>
      <c r="P37" s="1" t="s">
        <v>0</v>
      </c>
      <c r="Q37" s="1" t="s">
        <v>0</v>
      </c>
      <c r="R37" s="2" t="s">
        <v>0</v>
      </c>
      <c r="S37" s="1" t="s">
        <v>0</v>
      </c>
      <c r="T37" s="1" t="s">
        <v>0</v>
      </c>
      <c r="U37" s="1" t="s">
        <v>0</v>
      </c>
      <c r="V37" s="1" t="s">
        <v>0</v>
      </c>
      <c r="W37" s="1" t="s">
        <v>0</v>
      </c>
      <c r="X37" s="1" t="s">
        <v>0</v>
      </c>
      <c r="Y37" s="1" t="s">
        <v>587</v>
      </c>
      <c r="Z37" s="1" t="s">
        <v>0</v>
      </c>
      <c r="AA37" s="1" t="s">
        <v>0</v>
      </c>
      <c r="AB37" s="1" t="s">
        <v>0</v>
      </c>
      <c r="AC37" s="1" t="s">
        <v>0</v>
      </c>
      <c r="AD37" s="1" t="s">
        <v>0</v>
      </c>
      <c r="AE37" s="1" t="s">
        <v>588</v>
      </c>
      <c r="AF37" s="32" t="s">
        <v>0</v>
      </c>
      <c r="AG37" s="32" t="s">
        <v>0</v>
      </c>
      <c r="AH37" s="31" t="s">
        <v>61</v>
      </c>
      <c r="AI37" s="31" t="s">
        <v>280</v>
      </c>
      <c r="AJ37" s="34">
        <v>914</v>
      </c>
      <c r="AK37" s="34">
        <v>914</v>
      </c>
      <c r="AL37" s="34">
        <v>0</v>
      </c>
      <c r="AM37" s="35">
        <v>0</v>
      </c>
      <c r="AN37" s="34">
        <v>0</v>
      </c>
      <c r="AO37" s="34">
        <v>0</v>
      </c>
      <c r="AP37" s="34">
        <v>0</v>
      </c>
      <c r="AQ37" s="34">
        <v>0</v>
      </c>
      <c r="AR37" s="34">
        <v>914</v>
      </c>
      <c r="AS37" s="34">
        <v>914</v>
      </c>
      <c r="AT37" s="34">
        <v>31800</v>
      </c>
      <c r="AU37" s="34">
        <v>0</v>
      </c>
      <c r="AV37" s="34">
        <v>0</v>
      </c>
      <c r="AW37" s="34">
        <v>0</v>
      </c>
      <c r="AX37" s="34">
        <v>31800</v>
      </c>
      <c r="AY37" s="34">
        <v>0</v>
      </c>
      <c r="AZ37" s="34">
        <v>0</v>
      </c>
      <c r="BA37" s="34">
        <v>0</v>
      </c>
      <c r="BB37" s="34">
        <v>0</v>
      </c>
      <c r="BC37" s="34">
        <v>0</v>
      </c>
      <c r="BD37" s="34">
        <v>0</v>
      </c>
      <c r="BE37" s="34">
        <v>0</v>
      </c>
      <c r="BF37" s="34">
        <v>0</v>
      </c>
      <c r="BG37" s="34">
        <v>0</v>
      </c>
      <c r="BH37" s="34">
        <v>0</v>
      </c>
      <c r="BI37" s="34">
        <v>0</v>
      </c>
      <c r="BJ37" s="34">
        <v>0</v>
      </c>
      <c r="BK37" s="34">
        <v>0</v>
      </c>
      <c r="BL37" s="34">
        <v>0</v>
      </c>
      <c r="BM37" s="34">
        <v>0</v>
      </c>
      <c r="BN37" s="34">
        <v>773.5</v>
      </c>
      <c r="BO37" s="34">
        <v>773.5</v>
      </c>
      <c r="BP37" s="34">
        <v>0</v>
      </c>
      <c r="BQ37" s="34">
        <v>0</v>
      </c>
      <c r="BR37" s="34">
        <v>0</v>
      </c>
      <c r="BS37" s="37" t="s">
        <v>197</v>
      </c>
      <c r="BT37" s="34">
        <v>0</v>
      </c>
      <c r="BU37" s="34">
        <v>0</v>
      </c>
      <c r="BV37" s="34">
        <v>773.5</v>
      </c>
      <c r="BW37" s="34">
        <v>773.5</v>
      </c>
      <c r="BX37" s="34">
        <f>31800-740-60-31000</f>
        <v>0</v>
      </c>
      <c r="BY37" s="34">
        <v>0</v>
      </c>
      <c r="BZ37" s="34">
        <v>0</v>
      </c>
      <c r="CA37" s="34">
        <v>0</v>
      </c>
      <c r="CB37" s="34">
        <f>31800-740-60-31000</f>
        <v>0</v>
      </c>
      <c r="CC37" s="34">
        <v>0</v>
      </c>
      <c r="CD37" s="34">
        <v>0</v>
      </c>
      <c r="CE37" s="34">
        <v>0</v>
      </c>
      <c r="CF37" s="34">
        <v>0</v>
      </c>
      <c r="CG37" s="34">
        <v>0</v>
      </c>
      <c r="CH37" s="34">
        <v>0</v>
      </c>
      <c r="CI37" s="34">
        <v>0</v>
      </c>
      <c r="CJ37" s="34">
        <v>0</v>
      </c>
      <c r="CK37" s="34">
        <v>0</v>
      </c>
      <c r="CL37" s="34">
        <v>0</v>
      </c>
      <c r="CM37" s="34">
        <v>0</v>
      </c>
      <c r="CN37" s="34">
        <v>0</v>
      </c>
      <c r="CO37" s="34">
        <v>0</v>
      </c>
      <c r="CP37" s="34">
        <v>0</v>
      </c>
      <c r="CQ37" s="34">
        <v>0</v>
      </c>
      <c r="CR37" s="34">
        <v>914</v>
      </c>
      <c r="CS37" s="34">
        <v>0</v>
      </c>
      <c r="CT37" s="34">
        <v>0</v>
      </c>
      <c r="CU37" s="34">
        <v>0</v>
      </c>
      <c r="CV37" s="34">
        <v>914</v>
      </c>
      <c r="CW37" s="34">
        <v>31800</v>
      </c>
      <c r="CX37" s="34">
        <v>0</v>
      </c>
      <c r="CY37" s="34">
        <v>0</v>
      </c>
      <c r="CZ37" s="34">
        <v>0</v>
      </c>
      <c r="DA37" s="34">
        <v>31800</v>
      </c>
      <c r="DB37" s="34">
        <v>0</v>
      </c>
      <c r="DC37" s="34">
        <v>0</v>
      </c>
      <c r="DD37" s="34">
        <v>0</v>
      </c>
      <c r="DE37" s="34">
        <v>0</v>
      </c>
      <c r="DF37" s="34">
        <v>0</v>
      </c>
      <c r="DG37" s="34">
        <v>773.5</v>
      </c>
      <c r="DH37" s="34">
        <v>0</v>
      </c>
      <c r="DI37" s="34">
        <v>0</v>
      </c>
      <c r="DJ37" s="34">
        <v>0</v>
      </c>
      <c r="DK37" s="34">
        <v>773.5</v>
      </c>
      <c r="DL37" s="34">
        <f>31800-740-60-31000</f>
        <v>0</v>
      </c>
      <c r="DM37" s="34">
        <v>0</v>
      </c>
      <c r="DN37" s="34">
        <v>0</v>
      </c>
      <c r="DO37" s="34">
        <v>0</v>
      </c>
      <c r="DP37" s="34">
        <f>31800-740-60-31000</f>
        <v>0</v>
      </c>
      <c r="DQ37" s="34">
        <v>0</v>
      </c>
      <c r="DR37" s="34">
        <v>0</v>
      </c>
      <c r="DS37" s="34">
        <v>0</v>
      </c>
      <c r="DT37" s="34">
        <v>0</v>
      </c>
      <c r="DU37" s="34">
        <v>0</v>
      </c>
      <c r="DV37" s="3" t="s">
        <v>281</v>
      </c>
    </row>
    <row r="38" spans="1:126" ht="123.75" x14ac:dyDescent="0.2">
      <c r="A38" s="38" t="s">
        <v>0</v>
      </c>
      <c r="B38" s="39" t="s">
        <v>282</v>
      </c>
      <c r="C38" s="39" t="s">
        <v>283</v>
      </c>
      <c r="D38" s="38" t="s">
        <v>284</v>
      </c>
      <c r="E38" s="1" t="s">
        <v>586</v>
      </c>
      <c r="F38" s="1" t="s">
        <v>543</v>
      </c>
      <c r="G38" s="1" t="s">
        <v>582</v>
      </c>
      <c r="H38" s="1" t="s">
        <v>0</v>
      </c>
      <c r="I38" s="1" t="s">
        <v>0</v>
      </c>
      <c r="J38" s="1" t="s">
        <v>0</v>
      </c>
      <c r="K38" s="2" t="s">
        <v>0</v>
      </c>
      <c r="L38" s="1" t="s">
        <v>0</v>
      </c>
      <c r="M38" s="1" t="s">
        <v>0</v>
      </c>
      <c r="N38" s="1" t="s">
        <v>0</v>
      </c>
      <c r="O38" s="1" t="s">
        <v>0</v>
      </c>
      <c r="P38" s="1" t="s">
        <v>0</v>
      </c>
      <c r="Q38" s="1" t="s">
        <v>0</v>
      </c>
      <c r="R38" s="2" t="s">
        <v>0</v>
      </c>
      <c r="S38" s="1" t="s">
        <v>0</v>
      </c>
      <c r="T38" s="1" t="s">
        <v>0</v>
      </c>
      <c r="U38" s="1" t="s">
        <v>0</v>
      </c>
      <c r="V38" s="1" t="s">
        <v>0</v>
      </c>
      <c r="W38" s="1" t="s">
        <v>0</v>
      </c>
      <c r="X38" s="1" t="s">
        <v>0</v>
      </c>
      <c r="Y38" s="1" t="s">
        <v>587</v>
      </c>
      <c r="Z38" s="1" t="s">
        <v>0</v>
      </c>
      <c r="AA38" s="1" t="s">
        <v>0</v>
      </c>
      <c r="AB38" s="1" t="s">
        <v>0</v>
      </c>
      <c r="AC38" s="1" t="s">
        <v>0</v>
      </c>
      <c r="AD38" s="1" t="s">
        <v>0</v>
      </c>
      <c r="AE38" s="1" t="s">
        <v>588</v>
      </c>
      <c r="AF38" s="32" t="s">
        <v>0</v>
      </c>
      <c r="AG38" s="32" t="s">
        <v>0</v>
      </c>
      <c r="AH38" s="31" t="s">
        <v>61</v>
      </c>
      <c r="AI38" s="31" t="s">
        <v>285</v>
      </c>
      <c r="AJ38" s="34">
        <v>31411.3</v>
      </c>
      <c r="AK38" s="34">
        <v>30470.2</v>
      </c>
      <c r="AL38" s="34">
        <v>0</v>
      </c>
      <c r="AM38" s="35">
        <v>0</v>
      </c>
      <c r="AN38" s="34">
        <v>0</v>
      </c>
      <c r="AO38" s="34">
        <v>0</v>
      </c>
      <c r="AP38" s="34">
        <v>3000</v>
      </c>
      <c r="AQ38" s="34">
        <v>3000</v>
      </c>
      <c r="AR38" s="34">
        <v>28411.3</v>
      </c>
      <c r="AS38" s="34">
        <v>27470.2</v>
      </c>
      <c r="AT38" s="34">
        <v>18373.7</v>
      </c>
      <c r="AU38" s="34">
        <v>0</v>
      </c>
      <c r="AV38" s="34">
        <v>0</v>
      </c>
      <c r="AW38" s="34">
        <v>0</v>
      </c>
      <c r="AX38" s="34">
        <v>18373.7</v>
      </c>
      <c r="AY38" s="34">
        <f>2845</f>
        <v>2845</v>
      </c>
      <c r="AZ38" s="34">
        <v>0</v>
      </c>
      <c r="BA38" s="34">
        <v>0</v>
      </c>
      <c r="BB38" s="34">
        <v>0</v>
      </c>
      <c r="BC38" s="34">
        <f>2845</f>
        <v>2845</v>
      </c>
      <c r="BD38" s="34">
        <v>2345</v>
      </c>
      <c r="BE38" s="34">
        <v>0</v>
      </c>
      <c r="BF38" s="34">
        <v>0</v>
      </c>
      <c r="BG38" s="34">
        <v>0</v>
      </c>
      <c r="BH38" s="34">
        <f>BD38</f>
        <v>2345</v>
      </c>
      <c r="BI38" s="34">
        <v>2845</v>
      </c>
      <c r="BJ38" s="34">
        <v>0</v>
      </c>
      <c r="BK38" s="34">
        <v>0</v>
      </c>
      <c r="BL38" s="34">
        <v>0</v>
      </c>
      <c r="BM38" s="34">
        <f>BI38</f>
        <v>2845</v>
      </c>
      <c r="BN38" s="34">
        <v>30970.400000000001</v>
      </c>
      <c r="BO38" s="34">
        <v>30070.9</v>
      </c>
      <c r="BP38" s="34">
        <v>0</v>
      </c>
      <c r="BQ38" s="34">
        <v>0</v>
      </c>
      <c r="BR38" s="34">
        <v>0</v>
      </c>
      <c r="BS38" s="37" t="s">
        <v>197</v>
      </c>
      <c r="BT38" s="34">
        <v>3000</v>
      </c>
      <c r="BU38" s="34">
        <v>3000</v>
      </c>
      <c r="BV38" s="34">
        <v>27970.400000000001</v>
      </c>
      <c r="BW38" s="34">
        <v>27070.9</v>
      </c>
      <c r="BX38" s="34">
        <v>18373.7</v>
      </c>
      <c r="BY38" s="34">
        <v>0</v>
      </c>
      <c r="BZ38" s="34">
        <v>0</v>
      </c>
      <c r="CA38" s="34">
        <v>0</v>
      </c>
      <c r="CB38" s="34">
        <v>18373.7</v>
      </c>
      <c r="CC38" s="34">
        <f>2845</f>
        <v>2845</v>
      </c>
      <c r="CD38" s="34">
        <v>0</v>
      </c>
      <c r="CE38" s="34">
        <v>0</v>
      </c>
      <c r="CF38" s="34">
        <v>0</v>
      </c>
      <c r="CG38" s="34">
        <f>2845</f>
        <v>2845</v>
      </c>
      <c r="CH38" s="34">
        <v>2345</v>
      </c>
      <c r="CI38" s="34">
        <v>0</v>
      </c>
      <c r="CJ38" s="34">
        <v>0</v>
      </c>
      <c r="CK38" s="34">
        <v>0</v>
      </c>
      <c r="CL38" s="34">
        <f>CH38</f>
        <v>2345</v>
      </c>
      <c r="CM38" s="34">
        <v>2845</v>
      </c>
      <c r="CN38" s="34">
        <v>0</v>
      </c>
      <c r="CO38" s="34">
        <v>0</v>
      </c>
      <c r="CP38" s="34">
        <v>0</v>
      </c>
      <c r="CQ38" s="34">
        <f>CM38</f>
        <v>2845</v>
      </c>
      <c r="CR38" s="34">
        <v>31661.3</v>
      </c>
      <c r="CS38" s="34">
        <v>0</v>
      </c>
      <c r="CT38" s="34">
        <v>0</v>
      </c>
      <c r="CU38" s="34">
        <v>3250</v>
      </c>
      <c r="CV38" s="34">
        <v>28411.3</v>
      </c>
      <c r="CW38" s="34">
        <v>18373.7</v>
      </c>
      <c r="CX38" s="34">
        <v>0</v>
      </c>
      <c r="CY38" s="34">
        <v>0</v>
      </c>
      <c r="CZ38" s="34">
        <v>0</v>
      </c>
      <c r="DA38" s="34">
        <v>18373.7</v>
      </c>
      <c r="DB38" s="34">
        <f>2845</f>
        <v>2845</v>
      </c>
      <c r="DC38" s="34">
        <v>0</v>
      </c>
      <c r="DD38" s="34">
        <v>0</v>
      </c>
      <c r="DE38" s="34">
        <v>0</v>
      </c>
      <c r="DF38" s="34">
        <f>2845</f>
        <v>2845</v>
      </c>
      <c r="DG38" s="34">
        <v>31220.400000000001</v>
      </c>
      <c r="DH38" s="34">
        <v>0</v>
      </c>
      <c r="DI38" s="34">
        <v>0</v>
      </c>
      <c r="DJ38" s="34">
        <v>3250</v>
      </c>
      <c r="DK38" s="34">
        <v>27970.400000000001</v>
      </c>
      <c r="DL38" s="34">
        <v>18373.7</v>
      </c>
      <c r="DM38" s="34">
        <v>0</v>
      </c>
      <c r="DN38" s="34">
        <v>0</v>
      </c>
      <c r="DO38" s="34">
        <v>0</v>
      </c>
      <c r="DP38" s="34">
        <v>18373.7</v>
      </c>
      <c r="DQ38" s="34">
        <f>2845</f>
        <v>2845</v>
      </c>
      <c r="DR38" s="34">
        <v>0</v>
      </c>
      <c r="DS38" s="34">
        <v>0</v>
      </c>
      <c r="DT38" s="34">
        <v>0</v>
      </c>
      <c r="DU38" s="34">
        <f>2845</f>
        <v>2845</v>
      </c>
      <c r="DV38" s="3" t="s">
        <v>202</v>
      </c>
    </row>
    <row r="39" spans="1:126" ht="258.75" x14ac:dyDescent="0.2">
      <c r="A39" s="38" t="s">
        <v>0</v>
      </c>
      <c r="B39" s="39" t="s">
        <v>286</v>
      </c>
      <c r="C39" s="39" t="s">
        <v>287</v>
      </c>
      <c r="D39" s="38" t="s">
        <v>288</v>
      </c>
      <c r="E39" s="1" t="s">
        <v>590</v>
      </c>
      <c r="F39" s="1" t="s">
        <v>540</v>
      </c>
      <c r="G39" s="1" t="s">
        <v>591</v>
      </c>
      <c r="H39" s="1" t="s">
        <v>0</v>
      </c>
      <c r="I39" s="1" t="s">
        <v>0</v>
      </c>
      <c r="J39" s="1" t="s">
        <v>0</v>
      </c>
      <c r="K39" s="2" t="s">
        <v>0</v>
      </c>
      <c r="L39" s="1" t="s">
        <v>0</v>
      </c>
      <c r="M39" s="1" t="s">
        <v>0</v>
      </c>
      <c r="N39" s="1" t="s">
        <v>0</v>
      </c>
      <c r="O39" s="1"/>
      <c r="P39" s="1"/>
      <c r="Q39" s="1"/>
      <c r="R39" s="2"/>
      <c r="S39" s="1" t="s">
        <v>0</v>
      </c>
      <c r="T39" s="1" t="s">
        <v>0</v>
      </c>
      <c r="U39" s="1" t="s">
        <v>0</v>
      </c>
      <c r="V39" s="1" t="s">
        <v>0</v>
      </c>
      <c r="W39" s="1" t="s">
        <v>0</v>
      </c>
      <c r="X39" s="1" t="s">
        <v>0</v>
      </c>
      <c r="Y39" s="1" t="s">
        <v>592</v>
      </c>
      <c r="Z39" s="1" t="s">
        <v>543</v>
      </c>
      <c r="AA39" s="1" t="s">
        <v>593</v>
      </c>
      <c r="AB39" s="1" t="s">
        <v>0</v>
      </c>
      <c r="AC39" s="1" t="s">
        <v>0</v>
      </c>
      <c r="AD39" s="1" t="s">
        <v>0</v>
      </c>
      <c r="AE39" s="1" t="s">
        <v>594</v>
      </c>
      <c r="AF39" s="32" t="s">
        <v>0</v>
      </c>
      <c r="AG39" s="32" t="s">
        <v>0</v>
      </c>
      <c r="AH39" s="31" t="s">
        <v>56</v>
      </c>
      <c r="AI39" s="31" t="s">
        <v>289</v>
      </c>
      <c r="AJ39" s="34">
        <v>14390.3</v>
      </c>
      <c r="AK39" s="34">
        <v>13915.1</v>
      </c>
      <c r="AL39" s="34">
        <v>0</v>
      </c>
      <c r="AM39" s="35">
        <v>0</v>
      </c>
      <c r="AN39" s="34">
        <v>1077.0999999999999</v>
      </c>
      <c r="AO39" s="34">
        <v>1077.0999999999999</v>
      </c>
      <c r="AP39" s="34">
        <v>250</v>
      </c>
      <c r="AQ39" s="34">
        <v>250</v>
      </c>
      <c r="AR39" s="34">
        <v>13063.2</v>
      </c>
      <c r="AS39" s="34">
        <v>12588</v>
      </c>
      <c r="AT39" s="34">
        <v>15664.2</v>
      </c>
      <c r="AU39" s="34">
        <v>0</v>
      </c>
      <c r="AV39" s="34">
        <v>624.20000000000005</v>
      </c>
      <c r="AW39" s="34">
        <f>520+1000+1560+510.6</f>
        <v>3590.6</v>
      </c>
      <c r="AX39" s="34">
        <f>AT39-AV39-AW39</f>
        <v>11449.4</v>
      </c>
      <c r="AY39" s="34">
        <f>617.5+2170+350.1+446.1</f>
        <v>3583.7</v>
      </c>
      <c r="AZ39" s="34">
        <v>0</v>
      </c>
      <c r="BA39" s="34">
        <v>0</v>
      </c>
      <c r="BB39" s="34">
        <v>0</v>
      </c>
      <c r="BC39" s="34">
        <f>AY39</f>
        <v>3583.7</v>
      </c>
      <c r="BD39" s="34">
        <f>500+1500+350.1+446.1</f>
        <v>2796.2</v>
      </c>
      <c r="BE39" s="34">
        <v>0</v>
      </c>
      <c r="BF39" s="34">
        <v>0</v>
      </c>
      <c r="BG39" s="34">
        <v>0</v>
      </c>
      <c r="BH39" s="34">
        <f>BD39</f>
        <v>2796.2</v>
      </c>
      <c r="BI39" s="34">
        <f>500+2170+350.1+444.7</f>
        <v>3464.7999999999997</v>
      </c>
      <c r="BJ39" s="34">
        <v>0</v>
      </c>
      <c r="BK39" s="34">
        <v>0</v>
      </c>
      <c r="BL39" s="34">
        <v>0</v>
      </c>
      <c r="BM39" s="34">
        <f>BI39</f>
        <v>3464.7999999999997</v>
      </c>
      <c r="BN39" s="34">
        <v>12962.6</v>
      </c>
      <c r="BO39" s="34">
        <v>12516.9</v>
      </c>
      <c r="BP39" s="34">
        <v>0</v>
      </c>
      <c r="BQ39" s="34">
        <v>0</v>
      </c>
      <c r="BR39" s="34">
        <v>927.1</v>
      </c>
      <c r="BS39" s="37" t="s">
        <v>290</v>
      </c>
      <c r="BT39" s="34">
        <v>250</v>
      </c>
      <c r="BU39" s="34">
        <v>250</v>
      </c>
      <c r="BV39" s="34">
        <v>11785.5</v>
      </c>
      <c r="BW39" s="34">
        <v>11339.8</v>
      </c>
      <c r="BX39" s="34">
        <f>15664.2-47.8-129.4-367.6</f>
        <v>15119.400000000001</v>
      </c>
      <c r="BY39" s="34">
        <v>0</v>
      </c>
      <c r="BZ39" s="34">
        <v>624.20000000000005</v>
      </c>
      <c r="CA39" s="34">
        <f>520+1000+1560+510.6</f>
        <v>3590.6</v>
      </c>
      <c r="CB39" s="34">
        <f>BX39-BZ39-CA39</f>
        <v>10904.6</v>
      </c>
      <c r="CC39" s="34">
        <f>617.5+2170+350.1+446.1</f>
        <v>3583.7</v>
      </c>
      <c r="CD39" s="34">
        <v>0</v>
      </c>
      <c r="CE39" s="34">
        <v>0</v>
      </c>
      <c r="CF39" s="34">
        <v>0</v>
      </c>
      <c r="CG39" s="34">
        <f>CC39</f>
        <v>3583.7</v>
      </c>
      <c r="CH39" s="34">
        <f>500+1500+350.1+446.1</f>
        <v>2796.2</v>
      </c>
      <c r="CI39" s="34">
        <v>0</v>
      </c>
      <c r="CJ39" s="34">
        <v>0</v>
      </c>
      <c r="CK39" s="34">
        <v>0</v>
      </c>
      <c r="CL39" s="34">
        <f>CH39</f>
        <v>2796.2</v>
      </c>
      <c r="CM39" s="34">
        <f>500+2170+350.1+444.7</f>
        <v>3464.7999999999997</v>
      </c>
      <c r="CN39" s="34">
        <v>0</v>
      </c>
      <c r="CO39" s="34">
        <v>0</v>
      </c>
      <c r="CP39" s="34">
        <v>0</v>
      </c>
      <c r="CQ39" s="34">
        <f>CM39</f>
        <v>3464.7999999999997</v>
      </c>
      <c r="CR39" s="34">
        <v>16640.3</v>
      </c>
      <c r="CS39" s="34">
        <v>0</v>
      </c>
      <c r="CT39" s="34">
        <v>1077.0999999999999</v>
      </c>
      <c r="CU39" s="34">
        <v>2500</v>
      </c>
      <c r="CV39" s="34">
        <v>13063.2</v>
      </c>
      <c r="CW39" s="34">
        <v>15664.2</v>
      </c>
      <c r="CX39" s="34">
        <v>0</v>
      </c>
      <c r="CY39" s="34">
        <v>624.20000000000005</v>
      </c>
      <c r="CZ39" s="34">
        <f>520+1000+1560+510.6</f>
        <v>3590.6</v>
      </c>
      <c r="DA39" s="34">
        <f>CW39-CY39-CZ39</f>
        <v>11449.4</v>
      </c>
      <c r="DB39" s="34">
        <f>617.5+2170+350.1+446.1</f>
        <v>3583.7</v>
      </c>
      <c r="DC39" s="34">
        <v>0</v>
      </c>
      <c r="DD39" s="34">
        <v>0</v>
      </c>
      <c r="DE39" s="34">
        <v>0</v>
      </c>
      <c r="DF39" s="34">
        <f>DB39</f>
        <v>3583.7</v>
      </c>
      <c r="DG39" s="34">
        <v>15212.6</v>
      </c>
      <c r="DH39" s="34">
        <v>0</v>
      </c>
      <c r="DI39" s="34">
        <v>927.1</v>
      </c>
      <c r="DJ39" s="34">
        <v>2500</v>
      </c>
      <c r="DK39" s="34">
        <v>11785.5</v>
      </c>
      <c r="DL39" s="34">
        <f>15664.2-47.8-129.4-367.6</f>
        <v>15119.400000000001</v>
      </c>
      <c r="DM39" s="34">
        <v>0</v>
      </c>
      <c r="DN39" s="34">
        <v>624.20000000000005</v>
      </c>
      <c r="DO39" s="34">
        <f>520+1000+1560+510.6</f>
        <v>3590.6</v>
      </c>
      <c r="DP39" s="34">
        <f>DL39-DN39-DO39</f>
        <v>10904.6</v>
      </c>
      <c r="DQ39" s="34">
        <f>617.5+2170+350.1+446.1</f>
        <v>3583.7</v>
      </c>
      <c r="DR39" s="34">
        <v>0</v>
      </c>
      <c r="DS39" s="34">
        <v>0</v>
      </c>
      <c r="DT39" s="34">
        <v>0</v>
      </c>
      <c r="DU39" s="34">
        <f>DQ39</f>
        <v>3583.7</v>
      </c>
      <c r="DV39" s="3" t="s">
        <v>192</v>
      </c>
    </row>
    <row r="40" spans="1:126" ht="90" x14ac:dyDescent="0.2">
      <c r="A40" s="38" t="s">
        <v>0</v>
      </c>
      <c r="B40" s="39" t="s">
        <v>291</v>
      </c>
      <c r="C40" s="39" t="s">
        <v>292</v>
      </c>
      <c r="D40" s="38" t="s">
        <v>293</v>
      </c>
      <c r="E40" s="1" t="s">
        <v>551</v>
      </c>
      <c r="F40" s="1"/>
      <c r="G40" s="1" t="s">
        <v>582</v>
      </c>
      <c r="H40" s="32" t="s">
        <v>0</v>
      </c>
      <c r="I40" s="32" t="s">
        <v>0</v>
      </c>
      <c r="J40" s="32" t="s">
        <v>0</v>
      </c>
      <c r="K40" s="31" t="s">
        <v>0</v>
      </c>
      <c r="L40" s="1" t="s">
        <v>662</v>
      </c>
      <c r="M40" s="32" t="s">
        <v>0</v>
      </c>
      <c r="N40" s="32" t="s">
        <v>0</v>
      </c>
      <c r="O40" s="1" t="s">
        <v>662</v>
      </c>
      <c r="P40" s="32" t="s">
        <v>0</v>
      </c>
      <c r="Q40" s="32" t="s">
        <v>0</v>
      </c>
      <c r="R40" s="31" t="s">
        <v>0</v>
      </c>
      <c r="S40" s="32" t="s">
        <v>0</v>
      </c>
      <c r="T40" s="32" t="s">
        <v>0</v>
      </c>
      <c r="U40" s="32" t="s">
        <v>0</v>
      </c>
      <c r="V40" s="32" t="s">
        <v>0</v>
      </c>
      <c r="W40" s="32" t="s">
        <v>0</v>
      </c>
      <c r="X40" s="32" t="s">
        <v>0</v>
      </c>
      <c r="Y40" s="1" t="s">
        <v>620</v>
      </c>
      <c r="Z40" s="32" t="s">
        <v>0</v>
      </c>
      <c r="AA40" s="32" t="s">
        <v>0</v>
      </c>
      <c r="AB40" s="1" t="s">
        <v>661</v>
      </c>
      <c r="AC40" s="32" t="s">
        <v>0</v>
      </c>
      <c r="AD40" s="32" t="s">
        <v>0</v>
      </c>
      <c r="AE40" s="1" t="s">
        <v>663</v>
      </c>
      <c r="AF40" s="32" t="s">
        <v>0</v>
      </c>
      <c r="AG40" s="32" t="s">
        <v>0</v>
      </c>
      <c r="AH40" s="31" t="s">
        <v>70</v>
      </c>
      <c r="AI40" s="31" t="s">
        <v>196</v>
      </c>
      <c r="AJ40" s="34">
        <v>6031</v>
      </c>
      <c r="AK40" s="34">
        <v>2889.4</v>
      </c>
      <c r="AL40" s="34">
        <v>3506</v>
      </c>
      <c r="AM40" s="35">
        <v>1679.7</v>
      </c>
      <c r="AN40" s="34">
        <v>1025</v>
      </c>
      <c r="AO40" s="34">
        <v>491.1</v>
      </c>
      <c r="AP40" s="34">
        <v>0</v>
      </c>
      <c r="AQ40" s="34">
        <v>0</v>
      </c>
      <c r="AR40" s="34">
        <v>1500</v>
      </c>
      <c r="AS40" s="34">
        <v>718.6</v>
      </c>
      <c r="AT40" s="34">
        <v>784</v>
      </c>
      <c r="AU40" s="34">
        <v>0</v>
      </c>
      <c r="AV40" s="34">
        <v>606.5</v>
      </c>
      <c r="AW40" s="34">
        <v>0</v>
      </c>
      <c r="AX40" s="34">
        <v>177.5</v>
      </c>
      <c r="AY40" s="34">
        <v>0</v>
      </c>
      <c r="AZ40" s="34">
        <v>0</v>
      </c>
      <c r="BA40" s="34">
        <v>0</v>
      </c>
      <c r="BB40" s="34">
        <v>0</v>
      </c>
      <c r="BC40" s="34">
        <v>0</v>
      </c>
      <c r="BD40" s="34">
        <v>0</v>
      </c>
      <c r="BE40" s="34">
        <v>0</v>
      </c>
      <c r="BF40" s="34">
        <v>0</v>
      </c>
      <c r="BG40" s="34">
        <v>0</v>
      </c>
      <c r="BH40" s="34">
        <v>0</v>
      </c>
      <c r="BI40" s="34">
        <v>0</v>
      </c>
      <c r="BJ40" s="34">
        <v>0</v>
      </c>
      <c r="BK40" s="34">
        <v>0</v>
      </c>
      <c r="BL40" s="34">
        <v>0</v>
      </c>
      <c r="BM40" s="34">
        <v>0</v>
      </c>
      <c r="BN40" s="34">
        <v>6031</v>
      </c>
      <c r="BO40" s="34">
        <v>2889.4</v>
      </c>
      <c r="BP40" s="34">
        <v>3506</v>
      </c>
      <c r="BQ40" s="34">
        <v>1679.7</v>
      </c>
      <c r="BR40" s="34">
        <v>1025</v>
      </c>
      <c r="BS40" s="37" t="s">
        <v>294</v>
      </c>
      <c r="BT40" s="34">
        <v>0</v>
      </c>
      <c r="BU40" s="34">
        <v>0</v>
      </c>
      <c r="BV40" s="34">
        <v>1500</v>
      </c>
      <c r="BW40" s="34">
        <v>718.6</v>
      </c>
      <c r="BX40" s="34">
        <v>784</v>
      </c>
      <c r="BY40" s="34">
        <v>0</v>
      </c>
      <c r="BZ40" s="34">
        <v>606.5</v>
      </c>
      <c r="CA40" s="34">
        <v>0</v>
      </c>
      <c r="CB40" s="34">
        <v>177.5</v>
      </c>
      <c r="CC40" s="34">
        <v>0</v>
      </c>
      <c r="CD40" s="34">
        <v>0</v>
      </c>
      <c r="CE40" s="34">
        <v>0</v>
      </c>
      <c r="CF40" s="34">
        <v>0</v>
      </c>
      <c r="CG40" s="34">
        <v>0</v>
      </c>
      <c r="CH40" s="34">
        <v>0</v>
      </c>
      <c r="CI40" s="34">
        <v>0</v>
      </c>
      <c r="CJ40" s="34">
        <v>0</v>
      </c>
      <c r="CK40" s="34">
        <v>0</v>
      </c>
      <c r="CL40" s="34">
        <v>0</v>
      </c>
      <c r="CM40" s="34">
        <v>0</v>
      </c>
      <c r="CN40" s="34">
        <v>0</v>
      </c>
      <c r="CO40" s="34">
        <v>0</v>
      </c>
      <c r="CP40" s="34">
        <v>0</v>
      </c>
      <c r="CQ40" s="34">
        <v>0</v>
      </c>
      <c r="CR40" s="34">
        <v>2525</v>
      </c>
      <c r="CS40" s="34">
        <v>0</v>
      </c>
      <c r="CT40" s="34">
        <v>1025</v>
      </c>
      <c r="CU40" s="34">
        <v>0</v>
      </c>
      <c r="CV40" s="34">
        <v>1500</v>
      </c>
      <c r="CW40" s="34">
        <v>784</v>
      </c>
      <c r="CX40" s="34">
        <v>0</v>
      </c>
      <c r="CY40" s="34">
        <v>606.5</v>
      </c>
      <c r="CZ40" s="34">
        <v>0</v>
      </c>
      <c r="DA40" s="34">
        <v>177.5</v>
      </c>
      <c r="DB40" s="34">
        <v>0</v>
      </c>
      <c r="DC40" s="34">
        <v>0</v>
      </c>
      <c r="DD40" s="34">
        <v>0</v>
      </c>
      <c r="DE40" s="34">
        <v>0</v>
      </c>
      <c r="DF40" s="34">
        <v>0</v>
      </c>
      <c r="DG40" s="34">
        <v>2525</v>
      </c>
      <c r="DH40" s="34">
        <v>0</v>
      </c>
      <c r="DI40" s="34">
        <v>1025</v>
      </c>
      <c r="DJ40" s="34">
        <v>0</v>
      </c>
      <c r="DK40" s="34">
        <v>1500</v>
      </c>
      <c r="DL40" s="34">
        <v>784</v>
      </c>
      <c r="DM40" s="34">
        <v>0</v>
      </c>
      <c r="DN40" s="34">
        <v>606.5</v>
      </c>
      <c r="DO40" s="34">
        <v>0</v>
      </c>
      <c r="DP40" s="34">
        <v>177.5</v>
      </c>
      <c r="DQ40" s="34">
        <v>0</v>
      </c>
      <c r="DR40" s="34">
        <v>0</v>
      </c>
      <c r="DS40" s="34">
        <v>0</v>
      </c>
      <c r="DT40" s="34">
        <v>0</v>
      </c>
      <c r="DU40" s="34">
        <v>0</v>
      </c>
      <c r="DV40" s="3" t="s">
        <v>281</v>
      </c>
    </row>
    <row r="41" spans="1:126" ht="45" x14ac:dyDescent="0.2">
      <c r="A41" s="32" t="s">
        <v>0</v>
      </c>
      <c r="B41" s="32" t="s">
        <v>295</v>
      </c>
      <c r="C41" s="32" t="s">
        <v>296</v>
      </c>
      <c r="D41" s="27" t="s">
        <v>297</v>
      </c>
      <c r="E41" s="33" t="s">
        <v>178</v>
      </c>
      <c r="F41" s="33" t="s">
        <v>178</v>
      </c>
      <c r="G41" s="33" t="s">
        <v>178</v>
      </c>
      <c r="H41" s="33" t="s">
        <v>178</v>
      </c>
      <c r="I41" s="33" t="s">
        <v>178</v>
      </c>
      <c r="J41" s="33" t="s">
        <v>178</v>
      </c>
      <c r="K41" s="33" t="s">
        <v>178</v>
      </c>
      <c r="L41" s="33" t="s">
        <v>178</v>
      </c>
      <c r="M41" s="33" t="s">
        <v>178</v>
      </c>
      <c r="N41" s="33" t="s">
        <v>178</v>
      </c>
      <c r="O41" s="33" t="s">
        <v>178</v>
      </c>
      <c r="P41" s="33" t="s">
        <v>178</v>
      </c>
      <c r="Q41" s="33" t="s">
        <v>178</v>
      </c>
      <c r="R41" s="33" t="s">
        <v>178</v>
      </c>
      <c r="S41" s="33" t="s">
        <v>178</v>
      </c>
      <c r="T41" s="33" t="s">
        <v>178</v>
      </c>
      <c r="U41" s="33" t="s">
        <v>178</v>
      </c>
      <c r="V41" s="33" t="s">
        <v>178</v>
      </c>
      <c r="W41" s="33" t="s">
        <v>178</v>
      </c>
      <c r="X41" s="33" t="s">
        <v>178</v>
      </c>
      <c r="Y41" s="33" t="s">
        <v>178</v>
      </c>
      <c r="Z41" s="33" t="s">
        <v>178</v>
      </c>
      <c r="AA41" s="33" t="s">
        <v>178</v>
      </c>
      <c r="AB41" s="33" t="s">
        <v>178</v>
      </c>
      <c r="AC41" s="33" t="s">
        <v>178</v>
      </c>
      <c r="AD41" s="33" t="s">
        <v>178</v>
      </c>
      <c r="AE41" s="33" t="s">
        <v>178</v>
      </c>
      <c r="AF41" s="33" t="s">
        <v>178</v>
      </c>
      <c r="AG41" s="33" t="s">
        <v>178</v>
      </c>
      <c r="AH41" s="33" t="s">
        <v>178</v>
      </c>
      <c r="AI41" s="33" t="s">
        <v>178</v>
      </c>
      <c r="AJ41" s="34">
        <v>16055.3</v>
      </c>
      <c r="AK41" s="34">
        <v>16055.3</v>
      </c>
      <c r="AL41" s="34">
        <v>0</v>
      </c>
      <c r="AM41" s="35">
        <v>0</v>
      </c>
      <c r="AN41" s="34">
        <v>0</v>
      </c>
      <c r="AO41" s="34">
        <v>0</v>
      </c>
      <c r="AP41" s="34">
        <v>0</v>
      </c>
      <c r="AQ41" s="34">
        <v>0</v>
      </c>
      <c r="AR41" s="34">
        <v>16055.3</v>
      </c>
      <c r="AS41" s="34">
        <v>16055.3</v>
      </c>
      <c r="AT41" s="36">
        <f>SUM(AT42:AT45)</f>
        <v>14550</v>
      </c>
      <c r="AU41" s="36">
        <f t="shared" ref="AU41:AX41" si="127">SUM(AU42:AU45)</f>
        <v>0</v>
      </c>
      <c r="AV41" s="36">
        <f t="shared" si="127"/>
        <v>0</v>
      </c>
      <c r="AW41" s="36">
        <f t="shared" si="127"/>
        <v>0</v>
      </c>
      <c r="AX41" s="36">
        <f t="shared" si="127"/>
        <v>14550</v>
      </c>
      <c r="AY41" s="36">
        <f t="shared" ref="AY41" si="128">SUM(AY42:AY45)</f>
        <v>13650.599999999999</v>
      </c>
      <c r="AZ41" s="36">
        <f t="shared" ref="AZ41" si="129">SUM(AZ42:AZ45)</f>
        <v>0</v>
      </c>
      <c r="BA41" s="36">
        <f t="shared" ref="BA41" si="130">SUM(BA42:BA45)</f>
        <v>0</v>
      </c>
      <c r="BB41" s="36">
        <f t="shared" ref="BB41" si="131">SUM(BB42:BB45)</f>
        <v>0</v>
      </c>
      <c r="BC41" s="36">
        <f t="shared" ref="BC41" si="132">SUM(BC42:BC45)</f>
        <v>13650.599999999999</v>
      </c>
      <c r="BD41" s="36">
        <f t="shared" ref="BD41" si="133">SUM(BD42:BD45)</f>
        <v>14355.3</v>
      </c>
      <c r="BE41" s="36">
        <f t="shared" ref="BE41" si="134">SUM(BE42:BE45)</f>
        <v>0</v>
      </c>
      <c r="BF41" s="36">
        <f t="shared" ref="BF41" si="135">SUM(BF42:BF45)</f>
        <v>0</v>
      </c>
      <c r="BG41" s="36">
        <f t="shared" ref="BG41" si="136">SUM(BG42:BG45)</f>
        <v>0</v>
      </c>
      <c r="BH41" s="36">
        <f t="shared" ref="BH41" si="137">SUM(BH42:BH45)</f>
        <v>14355.3</v>
      </c>
      <c r="BI41" s="36">
        <f t="shared" ref="BI41" si="138">SUM(BI42:BI45)</f>
        <v>6429.9000000000005</v>
      </c>
      <c r="BJ41" s="36">
        <f t="shared" ref="BJ41" si="139">SUM(BJ42:BJ45)</f>
        <v>0</v>
      </c>
      <c r="BK41" s="36">
        <f t="shared" ref="BK41" si="140">SUM(BK42:BK45)</f>
        <v>0</v>
      </c>
      <c r="BL41" s="36">
        <f t="shared" ref="BL41" si="141">SUM(BL42:BL45)</f>
        <v>0</v>
      </c>
      <c r="BM41" s="36">
        <f t="shared" ref="BM41" si="142">SUM(BM42:BM45)</f>
        <v>6429.9000000000005</v>
      </c>
      <c r="BN41" s="34">
        <v>6020.9</v>
      </c>
      <c r="BO41" s="34">
        <v>6020.9</v>
      </c>
      <c r="BP41" s="34">
        <v>0</v>
      </c>
      <c r="BQ41" s="34">
        <v>0</v>
      </c>
      <c r="BR41" s="34">
        <v>0</v>
      </c>
      <c r="BS41" s="37" t="s">
        <v>197</v>
      </c>
      <c r="BT41" s="34">
        <v>0</v>
      </c>
      <c r="BU41" s="34">
        <v>0</v>
      </c>
      <c r="BV41" s="34">
        <v>6020.9</v>
      </c>
      <c r="BW41" s="34">
        <v>6020.9</v>
      </c>
      <c r="BX41" s="36">
        <f>SUM(BX42:BX45)</f>
        <v>5971.5</v>
      </c>
      <c r="BY41" s="36">
        <f t="shared" ref="BY41" si="143">SUM(BY42:BY45)</f>
        <v>0</v>
      </c>
      <c r="BZ41" s="36">
        <f t="shared" ref="BZ41" si="144">SUM(BZ42:BZ45)</f>
        <v>0</v>
      </c>
      <c r="CA41" s="36">
        <f t="shared" ref="CA41" si="145">SUM(CA42:CA45)</f>
        <v>0</v>
      </c>
      <c r="CB41" s="36">
        <f t="shared" ref="CB41" si="146">SUM(CB42:CB45)</f>
        <v>5971.5</v>
      </c>
      <c r="CC41" s="36">
        <f t="shared" ref="CC41" si="147">SUM(CC42:CC45)</f>
        <v>6324.9000000000005</v>
      </c>
      <c r="CD41" s="36">
        <f t="shared" ref="CD41" si="148">SUM(CD42:CD45)</f>
        <v>0</v>
      </c>
      <c r="CE41" s="36">
        <f t="shared" ref="CE41" si="149">SUM(CE42:CE45)</f>
        <v>0</v>
      </c>
      <c r="CF41" s="36">
        <f t="shared" ref="CF41" si="150">SUM(CF42:CF45)</f>
        <v>0</v>
      </c>
      <c r="CG41" s="36">
        <f t="shared" ref="CG41" si="151">SUM(CG42:CG45)</f>
        <v>6324.9000000000005</v>
      </c>
      <c r="CH41" s="36">
        <f t="shared" ref="CH41" si="152">SUM(CH42:CH45)</f>
        <v>6324.9000000000005</v>
      </c>
      <c r="CI41" s="36">
        <f t="shared" ref="CI41" si="153">SUM(CI42:CI45)</f>
        <v>0</v>
      </c>
      <c r="CJ41" s="36">
        <f t="shared" ref="CJ41" si="154">SUM(CJ42:CJ45)</f>
        <v>0</v>
      </c>
      <c r="CK41" s="36">
        <f t="shared" ref="CK41" si="155">SUM(CK42:CK45)</f>
        <v>0</v>
      </c>
      <c r="CL41" s="36">
        <f t="shared" ref="CL41" si="156">SUM(CL42:CL45)</f>
        <v>6324.9000000000005</v>
      </c>
      <c r="CM41" s="36">
        <f t="shared" ref="CM41" si="157">SUM(CM42:CM45)</f>
        <v>6324.9000000000005</v>
      </c>
      <c r="CN41" s="36">
        <f t="shared" ref="CN41" si="158">SUM(CN42:CN45)</f>
        <v>0</v>
      </c>
      <c r="CO41" s="36">
        <f t="shared" ref="CO41" si="159">SUM(CO42:CO45)</f>
        <v>0</v>
      </c>
      <c r="CP41" s="36">
        <f t="shared" ref="CP41" si="160">SUM(CP42:CP45)</f>
        <v>0</v>
      </c>
      <c r="CQ41" s="36">
        <f t="shared" ref="CQ41" si="161">SUM(CQ42:CQ45)</f>
        <v>6324.9000000000005</v>
      </c>
      <c r="CR41" s="34">
        <v>16055.3</v>
      </c>
      <c r="CS41" s="34">
        <v>0</v>
      </c>
      <c r="CT41" s="34">
        <v>0</v>
      </c>
      <c r="CU41" s="34">
        <v>0</v>
      </c>
      <c r="CV41" s="34">
        <v>16055.3</v>
      </c>
      <c r="CW41" s="36">
        <f>SUM(CW42:CW45)</f>
        <v>14550</v>
      </c>
      <c r="CX41" s="36">
        <f t="shared" ref="CX41" si="162">SUM(CX42:CX45)</f>
        <v>0</v>
      </c>
      <c r="CY41" s="36">
        <f t="shared" ref="CY41" si="163">SUM(CY42:CY45)</f>
        <v>0</v>
      </c>
      <c r="CZ41" s="36">
        <f t="shared" ref="CZ41" si="164">SUM(CZ42:CZ45)</f>
        <v>0</v>
      </c>
      <c r="DA41" s="36">
        <f t="shared" ref="DA41:DF41" si="165">SUM(DA42:DA45)</f>
        <v>14550</v>
      </c>
      <c r="DB41" s="36">
        <f t="shared" si="165"/>
        <v>13650.599999999999</v>
      </c>
      <c r="DC41" s="36">
        <f t="shared" si="165"/>
        <v>0</v>
      </c>
      <c r="DD41" s="36">
        <f t="shared" si="165"/>
        <v>0</v>
      </c>
      <c r="DE41" s="36">
        <f t="shared" si="165"/>
        <v>0</v>
      </c>
      <c r="DF41" s="36">
        <f t="shared" si="165"/>
        <v>13650.599999999999</v>
      </c>
      <c r="DG41" s="34">
        <v>6020.9</v>
      </c>
      <c r="DH41" s="34">
        <v>0</v>
      </c>
      <c r="DI41" s="34">
        <v>0</v>
      </c>
      <c r="DJ41" s="34">
        <v>0</v>
      </c>
      <c r="DK41" s="34">
        <v>6020.9</v>
      </c>
      <c r="DL41" s="36">
        <f>SUM(DL42:DL45)</f>
        <v>5971.5</v>
      </c>
      <c r="DM41" s="36">
        <f t="shared" ref="DM41" si="166">SUM(DM42:DM45)</f>
        <v>0</v>
      </c>
      <c r="DN41" s="36">
        <f t="shared" ref="DN41" si="167">SUM(DN42:DN45)</f>
        <v>0</v>
      </c>
      <c r="DO41" s="36">
        <f t="shared" ref="DO41" si="168">SUM(DO42:DO45)</f>
        <v>0</v>
      </c>
      <c r="DP41" s="36">
        <f t="shared" ref="DP41:DU41" si="169">SUM(DP42:DP45)</f>
        <v>5971.5</v>
      </c>
      <c r="DQ41" s="36">
        <f t="shared" si="169"/>
        <v>6324.9000000000005</v>
      </c>
      <c r="DR41" s="36">
        <f t="shared" si="169"/>
        <v>0</v>
      </c>
      <c r="DS41" s="36">
        <f t="shared" si="169"/>
        <v>0</v>
      </c>
      <c r="DT41" s="36">
        <f t="shared" si="169"/>
        <v>0</v>
      </c>
      <c r="DU41" s="36">
        <f t="shared" si="169"/>
        <v>6324.9000000000005</v>
      </c>
      <c r="DV41" s="37" t="s">
        <v>0</v>
      </c>
    </row>
    <row r="42" spans="1:126" ht="409.5" x14ac:dyDescent="0.2">
      <c r="A42" s="38" t="s">
        <v>0</v>
      </c>
      <c r="B42" s="39" t="s">
        <v>298</v>
      </c>
      <c r="C42" s="39" t="s">
        <v>299</v>
      </c>
      <c r="D42" s="38" t="s">
        <v>300</v>
      </c>
      <c r="E42" s="1" t="s">
        <v>551</v>
      </c>
      <c r="F42" s="1"/>
      <c r="G42" s="1" t="s">
        <v>582</v>
      </c>
      <c r="H42" s="1" t="s">
        <v>0</v>
      </c>
      <c r="I42" s="1" t="s">
        <v>0</v>
      </c>
      <c r="J42" s="1" t="s">
        <v>0</v>
      </c>
      <c r="K42" s="1" t="s">
        <v>0</v>
      </c>
      <c r="L42" s="1" t="s">
        <v>595</v>
      </c>
      <c r="M42" s="1" t="s">
        <v>0</v>
      </c>
      <c r="N42" s="1" t="s">
        <v>0</v>
      </c>
      <c r="O42" s="1" t="s">
        <v>0</v>
      </c>
      <c r="P42" s="1" t="s">
        <v>0</v>
      </c>
      <c r="Q42" s="1" t="s">
        <v>0</v>
      </c>
      <c r="R42" s="1" t="s">
        <v>0</v>
      </c>
      <c r="S42" s="1" t="s">
        <v>0</v>
      </c>
      <c r="T42" s="1" t="s">
        <v>0</v>
      </c>
      <c r="U42" s="1" t="s">
        <v>0</v>
      </c>
      <c r="V42" s="1" t="s">
        <v>0</v>
      </c>
      <c r="W42" s="1" t="s">
        <v>0</v>
      </c>
      <c r="X42" s="1" t="s">
        <v>0</v>
      </c>
      <c r="Y42" s="1" t="s">
        <v>0</v>
      </c>
      <c r="Z42" s="1" t="s">
        <v>0</v>
      </c>
      <c r="AA42" s="1" t="s">
        <v>0</v>
      </c>
      <c r="AB42" s="1" t="s">
        <v>596</v>
      </c>
      <c r="AC42" s="1" t="s">
        <v>0</v>
      </c>
      <c r="AD42" s="1" t="s">
        <v>0</v>
      </c>
      <c r="AE42" s="1" t="s">
        <v>659</v>
      </c>
      <c r="AF42" s="32" t="s">
        <v>0</v>
      </c>
      <c r="AG42" s="32" t="s">
        <v>0</v>
      </c>
      <c r="AH42" s="31" t="s">
        <v>51</v>
      </c>
      <c r="AI42" s="31" t="s">
        <v>539</v>
      </c>
      <c r="AJ42" s="34">
        <v>9929.4</v>
      </c>
      <c r="AK42" s="34">
        <v>9929.4</v>
      </c>
      <c r="AL42" s="34">
        <v>0</v>
      </c>
      <c r="AM42" s="35">
        <v>0</v>
      </c>
      <c r="AN42" s="34">
        <v>0</v>
      </c>
      <c r="AO42" s="34">
        <v>0</v>
      </c>
      <c r="AP42" s="34">
        <v>0</v>
      </c>
      <c r="AQ42" s="34">
        <v>0</v>
      </c>
      <c r="AR42" s="34">
        <v>9929.4</v>
      </c>
      <c r="AS42" s="34">
        <v>9929.4</v>
      </c>
      <c r="AT42" s="34">
        <f>10903.7-2500</f>
        <v>8403.7000000000007</v>
      </c>
      <c r="AU42" s="34">
        <v>0</v>
      </c>
      <c r="AV42" s="34">
        <v>0</v>
      </c>
      <c r="AW42" s="34">
        <v>0</v>
      </c>
      <c r="AX42" s="34">
        <f>10903.7-2500</f>
        <v>8403.7000000000007</v>
      </c>
      <c r="AY42" s="34">
        <f>7841.7-621</f>
        <v>7220.7</v>
      </c>
      <c r="AZ42" s="34">
        <v>0</v>
      </c>
      <c r="BA42" s="34">
        <v>0</v>
      </c>
      <c r="BB42" s="34">
        <v>0</v>
      </c>
      <c r="BC42" s="34">
        <f t="shared" ref="BC42:BC44" si="170">AY42</f>
        <v>7220.7</v>
      </c>
      <c r="BD42" s="34">
        <v>7925.4</v>
      </c>
      <c r="BE42" s="34">
        <v>0</v>
      </c>
      <c r="BF42" s="34">
        <v>0</v>
      </c>
      <c r="BG42" s="34">
        <v>0</v>
      </c>
      <c r="BH42" s="34">
        <v>7925.4</v>
      </c>
      <c r="BI42" s="34">
        <v>0</v>
      </c>
      <c r="BJ42" s="34">
        <v>0</v>
      </c>
      <c r="BK42" s="34">
        <v>0</v>
      </c>
      <c r="BL42" s="34">
        <v>0</v>
      </c>
      <c r="BM42" s="34">
        <v>0</v>
      </c>
      <c r="BN42" s="34">
        <v>0</v>
      </c>
      <c r="BO42" s="34">
        <v>0</v>
      </c>
      <c r="BP42" s="34">
        <v>0</v>
      </c>
      <c r="BQ42" s="34">
        <v>0</v>
      </c>
      <c r="BR42" s="34">
        <v>0</v>
      </c>
      <c r="BS42" s="37" t="s">
        <v>197</v>
      </c>
      <c r="BT42" s="34">
        <v>0</v>
      </c>
      <c r="BU42" s="34">
        <v>0</v>
      </c>
      <c r="BV42" s="34">
        <v>0</v>
      </c>
      <c r="BW42" s="34">
        <v>0</v>
      </c>
      <c r="BX42" s="34">
        <f>10903.7-2500-8403.7</f>
        <v>0</v>
      </c>
      <c r="BY42" s="34">
        <v>0</v>
      </c>
      <c r="BZ42" s="34">
        <v>0</v>
      </c>
      <c r="CA42" s="34">
        <v>0</v>
      </c>
      <c r="CB42" s="34">
        <f>10903.7-2500-8403.7</f>
        <v>0</v>
      </c>
      <c r="CC42" s="34">
        <f>7841.7-7841.7</f>
        <v>0</v>
      </c>
      <c r="CD42" s="34">
        <v>0</v>
      </c>
      <c r="CE42" s="34">
        <v>0</v>
      </c>
      <c r="CF42" s="34">
        <v>0</v>
      </c>
      <c r="CG42" s="34">
        <f t="shared" ref="CG42:CG44" si="171">CC42</f>
        <v>0</v>
      </c>
      <c r="CH42" s="34">
        <f>7925.4-7925.4</f>
        <v>0</v>
      </c>
      <c r="CI42" s="34">
        <v>0</v>
      </c>
      <c r="CJ42" s="34">
        <v>0</v>
      </c>
      <c r="CK42" s="34">
        <v>0</v>
      </c>
      <c r="CL42" s="34">
        <f>CH42</f>
        <v>0</v>
      </c>
      <c r="CM42" s="34">
        <v>0</v>
      </c>
      <c r="CN42" s="34">
        <v>0</v>
      </c>
      <c r="CO42" s="34">
        <v>0</v>
      </c>
      <c r="CP42" s="34">
        <v>0</v>
      </c>
      <c r="CQ42" s="34">
        <v>0</v>
      </c>
      <c r="CR42" s="34">
        <v>9929.4</v>
      </c>
      <c r="CS42" s="34">
        <v>0</v>
      </c>
      <c r="CT42" s="34">
        <v>0</v>
      </c>
      <c r="CU42" s="34">
        <v>0</v>
      </c>
      <c r="CV42" s="34">
        <v>9929.4</v>
      </c>
      <c r="CW42" s="34">
        <f>10903.7-2500</f>
        <v>8403.7000000000007</v>
      </c>
      <c r="CX42" s="34">
        <v>0</v>
      </c>
      <c r="CY42" s="34">
        <v>0</v>
      </c>
      <c r="CZ42" s="34">
        <v>0</v>
      </c>
      <c r="DA42" s="34">
        <f>10903.7-2500</f>
        <v>8403.7000000000007</v>
      </c>
      <c r="DB42" s="34">
        <f>7841.7-621</f>
        <v>7220.7</v>
      </c>
      <c r="DC42" s="34">
        <v>0</v>
      </c>
      <c r="DD42" s="34">
        <v>0</v>
      </c>
      <c r="DE42" s="34">
        <v>0</v>
      </c>
      <c r="DF42" s="34">
        <f t="shared" ref="DF42:DF44" si="172">DB42</f>
        <v>7220.7</v>
      </c>
      <c r="DG42" s="34">
        <v>0</v>
      </c>
      <c r="DH42" s="34">
        <v>0</v>
      </c>
      <c r="DI42" s="34">
        <v>0</v>
      </c>
      <c r="DJ42" s="34">
        <v>0</v>
      </c>
      <c r="DK42" s="34">
        <v>0</v>
      </c>
      <c r="DL42" s="34">
        <f>10903.7-2500-8403.7</f>
        <v>0</v>
      </c>
      <c r="DM42" s="34">
        <v>0</v>
      </c>
      <c r="DN42" s="34">
        <v>0</v>
      </c>
      <c r="DO42" s="34">
        <v>0</v>
      </c>
      <c r="DP42" s="34">
        <f>10903.7-2500-8403.7</f>
        <v>0</v>
      </c>
      <c r="DQ42" s="34">
        <f>7841.7-7841.7</f>
        <v>0</v>
      </c>
      <c r="DR42" s="34">
        <v>0</v>
      </c>
      <c r="DS42" s="34">
        <v>0</v>
      </c>
      <c r="DT42" s="34">
        <v>0</v>
      </c>
      <c r="DU42" s="34">
        <f t="shared" ref="DU42:DU44" si="173">DQ42</f>
        <v>0</v>
      </c>
      <c r="DV42" s="3" t="s">
        <v>281</v>
      </c>
    </row>
    <row r="43" spans="1:126" ht="45" x14ac:dyDescent="0.2">
      <c r="A43" s="38" t="s">
        <v>0</v>
      </c>
      <c r="B43" s="39" t="s">
        <v>301</v>
      </c>
      <c r="C43" s="39" t="s">
        <v>302</v>
      </c>
      <c r="D43" s="38" t="s">
        <v>303</v>
      </c>
      <c r="E43" s="32" t="s">
        <v>0</v>
      </c>
      <c r="F43" s="32" t="s">
        <v>0</v>
      </c>
      <c r="G43" s="32" t="s">
        <v>0</v>
      </c>
      <c r="H43" s="32" t="s">
        <v>0</v>
      </c>
      <c r="I43" s="32" t="s">
        <v>0</v>
      </c>
      <c r="J43" s="32" t="s">
        <v>0</v>
      </c>
      <c r="K43" s="31" t="s">
        <v>0</v>
      </c>
      <c r="L43" s="32" t="s">
        <v>0</v>
      </c>
      <c r="M43" s="32" t="s">
        <v>0</v>
      </c>
      <c r="N43" s="32" t="s">
        <v>0</v>
      </c>
      <c r="O43" s="32" t="s">
        <v>0</v>
      </c>
      <c r="P43" s="32" t="s">
        <v>0</v>
      </c>
      <c r="Q43" s="32" t="s">
        <v>0</v>
      </c>
      <c r="R43" s="31" t="s">
        <v>0</v>
      </c>
      <c r="S43" s="32" t="s">
        <v>0</v>
      </c>
      <c r="T43" s="32" t="s">
        <v>0</v>
      </c>
      <c r="U43" s="32" t="s">
        <v>0</v>
      </c>
      <c r="V43" s="32" t="s">
        <v>0</v>
      </c>
      <c r="W43" s="32" t="s">
        <v>0</v>
      </c>
      <c r="X43" s="32" t="s">
        <v>0</v>
      </c>
      <c r="Y43" s="32" t="s">
        <v>0</v>
      </c>
      <c r="Z43" s="32" t="s">
        <v>0</v>
      </c>
      <c r="AA43" s="32" t="s">
        <v>0</v>
      </c>
      <c r="AB43" s="32" t="s">
        <v>0</v>
      </c>
      <c r="AC43" s="32" t="s">
        <v>0</v>
      </c>
      <c r="AD43" s="32" t="s">
        <v>0</v>
      </c>
      <c r="AE43" s="1" t="s">
        <v>664</v>
      </c>
      <c r="AF43" s="32" t="s">
        <v>0</v>
      </c>
      <c r="AG43" s="32" t="s">
        <v>0</v>
      </c>
      <c r="AH43" s="31" t="s">
        <v>57</v>
      </c>
      <c r="AI43" s="31" t="s">
        <v>214</v>
      </c>
      <c r="AJ43" s="34">
        <v>105</v>
      </c>
      <c r="AK43" s="34">
        <v>105</v>
      </c>
      <c r="AL43" s="34">
        <v>0</v>
      </c>
      <c r="AM43" s="35">
        <v>0</v>
      </c>
      <c r="AN43" s="34">
        <v>0</v>
      </c>
      <c r="AO43" s="34">
        <v>0</v>
      </c>
      <c r="AP43" s="34">
        <v>0</v>
      </c>
      <c r="AQ43" s="34">
        <v>0</v>
      </c>
      <c r="AR43" s="34">
        <v>105</v>
      </c>
      <c r="AS43" s="34">
        <v>105</v>
      </c>
      <c r="AT43" s="34">
        <v>105</v>
      </c>
      <c r="AU43" s="34">
        <v>0</v>
      </c>
      <c r="AV43" s="34">
        <v>0</v>
      </c>
      <c r="AW43" s="34">
        <v>0</v>
      </c>
      <c r="AX43" s="34">
        <v>105</v>
      </c>
      <c r="AY43" s="34">
        <v>105</v>
      </c>
      <c r="AZ43" s="34">
        <v>0</v>
      </c>
      <c r="BA43" s="34">
        <v>0</v>
      </c>
      <c r="BB43" s="34">
        <v>0</v>
      </c>
      <c r="BC43" s="34">
        <f t="shared" si="170"/>
        <v>105</v>
      </c>
      <c r="BD43" s="34">
        <v>105</v>
      </c>
      <c r="BE43" s="34">
        <v>0</v>
      </c>
      <c r="BF43" s="34">
        <v>0</v>
      </c>
      <c r="BG43" s="34">
        <v>0</v>
      </c>
      <c r="BH43" s="34">
        <v>105</v>
      </c>
      <c r="BI43" s="34">
        <v>105</v>
      </c>
      <c r="BJ43" s="34">
        <v>0</v>
      </c>
      <c r="BK43" s="34">
        <v>0</v>
      </c>
      <c r="BL43" s="34">
        <v>0</v>
      </c>
      <c r="BM43" s="34">
        <v>105</v>
      </c>
      <c r="BN43" s="34">
        <v>0</v>
      </c>
      <c r="BO43" s="34">
        <v>0</v>
      </c>
      <c r="BP43" s="34">
        <v>0</v>
      </c>
      <c r="BQ43" s="34">
        <v>0</v>
      </c>
      <c r="BR43" s="34">
        <v>0</v>
      </c>
      <c r="BS43" s="37" t="s">
        <v>197</v>
      </c>
      <c r="BT43" s="34">
        <v>0</v>
      </c>
      <c r="BU43" s="34">
        <v>0</v>
      </c>
      <c r="BV43" s="34">
        <v>0</v>
      </c>
      <c r="BW43" s="34">
        <v>0</v>
      </c>
      <c r="BX43" s="34">
        <f>105-105</f>
        <v>0</v>
      </c>
      <c r="BY43" s="34">
        <v>0</v>
      </c>
      <c r="BZ43" s="34">
        <v>0</v>
      </c>
      <c r="CA43" s="34">
        <v>0</v>
      </c>
      <c r="CB43" s="34">
        <f>105-105</f>
        <v>0</v>
      </c>
      <c r="CC43" s="34">
        <f>105-105</f>
        <v>0</v>
      </c>
      <c r="CD43" s="34">
        <v>0</v>
      </c>
      <c r="CE43" s="34">
        <v>0</v>
      </c>
      <c r="CF43" s="34">
        <v>0</v>
      </c>
      <c r="CG43" s="34">
        <f t="shared" si="171"/>
        <v>0</v>
      </c>
      <c r="CH43" s="34">
        <f>105-105</f>
        <v>0</v>
      </c>
      <c r="CI43" s="34">
        <v>0</v>
      </c>
      <c r="CJ43" s="34">
        <v>0</v>
      </c>
      <c r="CK43" s="34">
        <v>0</v>
      </c>
      <c r="CL43" s="34">
        <f>CH43</f>
        <v>0</v>
      </c>
      <c r="CM43" s="34">
        <f>105-105</f>
        <v>0</v>
      </c>
      <c r="CN43" s="34">
        <v>0</v>
      </c>
      <c r="CO43" s="34">
        <v>0</v>
      </c>
      <c r="CP43" s="34">
        <v>0</v>
      </c>
      <c r="CQ43" s="34">
        <f>CM43</f>
        <v>0</v>
      </c>
      <c r="CR43" s="34">
        <v>105</v>
      </c>
      <c r="CS43" s="34">
        <v>0</v>
      </c>
      <c r="CT43" s="34">
        <v>0</v>
      </c>
      <c r="CU43" s="34">
        <v>0</v>
      </c>
      <c r="CV43" s="34">
        <v>105</v>
      </c>
      <c r="CW43" s="34">
        <v>105</v>
      </c>
      <c r="CX43" s="34">
        <v>0</v>
      </c>
      <c r="CY43" s="34">
        <v>0</v>
      </c>
      <c r="CZ43" s="34">
        <v>0</v>
      </c>
      <c r="DA43" s="34">
        <v>105</v>
      </c>
      <c r="DB43" s="34">
        <v>105</v>
      </c>
      <c r="DC43" s="34">
        <v>0</v>
      </c>
      <c r="DD43" s="34">
        <v>0</v>
      </c>
      <c r="DE43" s="34">
        <v>0</v>
      </c>
      <c r="DF43" s="34">
        <f t="shared" si="172"/>
        <v>105</v>
      </c>
      <c r="DG43" s="34">
        <v>0</v>
      </c>
      <c r="DH43" s="34">
        <v>0</v>
      </c>
      <c r="DI43" s="34">
        <v>0</v>
      </c>
      <c r="DJ43" s="34">
        <v>0</v>
      </c>
      <c r="DK43" s="34">
        <v>0</v>
      </c>
      <c r="DL43" s="34">
        <f>105-105</f>
        <v>0</v>
      </c>
      <c r="DM43" s="34">
        <v>0</v>
      </c>
      <c r="DN43" s="34">
        <v>0</v>
      </c>
      <c r="DO43" s="34">
        <v>0</v>
      </c>
      <c r="DP43" s="34">
        <f>105-105</f>
        <v>0</v>
      </c>
      <c r="DQ43" s="34">
        <f>105-105</f>
        <v>0</v>
      </c>
      <c r="DR43" s="34">
        <v>0</v>
      </c>
      <c r="DS43" s="34">
        <v>0</v>
      </c>
      <c r="DT43" s="34">
        <v>0</v>
      </c>
      <c r="DU43" s="34">
        <f t="shared" si="173"/>
        <v>0</v>
      </c>
      <c r="DV43" s="3" t="s">
        <v>202</v>
      </c>
    </row>
    <row r="44" spans="1:126" ht="409.5" x14ac:dyDescent="0.2">
      <c r="A44" s="38" t="s">
        <v>0</v>
      </c>
      <c r="B44" s="39" t="s">
        <v>304</v>
      </c>
      <c r="C44" s="39" t="s">
        <v>305</v>
      </c>
      <c r="D44" s="38" t="s">
        <v>306</v>
      </c>
      <c r="E44" s="1" t="s">
        <v>551</v>
      </c>
      <c r="F44" s="1" t="s">
        <v>545</v>
      </c>
      <c r="G44" s="1" t="s">
        <v>582</v>
      </c>
      <c r="H44" s="1" t="s">
        <v>0</v>
      </c>
      <c r="I44" s="1" t="s">
        <v>0</v>
      </c>
      <c r="J44" s="1" t="s">
        <v>0</v>
      </c>
      <c r="K44" s="1" t="s">
        <v>0</v>
      </c>
      <c r="L44" s="1" t="s">
        <v>0</v>
      </c>
      <c r="M44" s="1" t="s">
        <v>0</v>
      </c>
      <c r="N44" s="1" t="s">
        <v>0</v>
      </c>
      <c r="O44" s="1" t="s">
        <v>0</v>
      </c>
      <c r="P44" s="1" t="s">
        <v>0</v>
      </c>
      <c r="Q44" s="1" t="s">
        <v>0</v>
      </c>
      <c r="R44" s="1" t="s">
        <v>0</v>
      </c>
      <c r="S44" s="1" t="s">
        <v>0</v>
      </c>
      <c r="T44" s="1" t="s">
        <v>0</v>
      </c>
      <c r="U44" s="1" t="s">
        <v>0</v>
      </c>
      <c r="V44" s="1" t="s">
        <v>0</v>
      </c>
      <c r="W44" s="1" t="s">
        <v>0</v>
      </c>
      <c r="X44" s="1" t="s">
        <v>0</v>
      </c>
      <c r="Y44" s="1" t="s">
        <v>0</v>
      </c>
      <c r="Z44" s="1" t="s">
        <v>0</v>
      </c>
      <c r="AA44" s="1" t="s">
        <v>0</v>
      </c>
      <c r="AB44" s="1" t="s">
        <v>0</v>
      </c>
      <c r="AC44" s="1" t="s">
        <v>0</v>
      </c>
      <c r="AD44" s="1" t="s">
        <v>0</v>
      </c>
      <c r="AE44" s="1" t="s">
        <v>597</v>
      </c>
      <c r="AF44" s="32" t="s">
        <v>0</v>
      </c>
      <c r="AG44" s="32" t="s">
        <v>0</v>
      </c>
      <c r="AH44" s="31" t="s">
        <v>51</v>
      </c>
      <c r="AI44" s="31" t="s">
        <v>307</v>
      </c>
      <c r="AJ44" s="34">
        <v>1932</v>
      </c>
      <c r="AK44" s="34">
        <v>1932</v>
      </c>
      <c r="AL44" s="34">
        <v>0</v>
      </c>
      <c r="AM44" s="35">
        <v>0</v>
      </c>
      <c r="AN44" s="34">
        <v>0</v>
      </c>
      <c r="AO44" s="34">
        <v>0</v>
      </c>
      <c r="AP44" s="34">
        <v>0</v>
      </c>
      <c r="AQ44" s="34">
        <v>0</v>
      </c>
      <c r="AR44" s="34">
        <v>1932</v>
      </c>
      <c r="AS44" s="34">
        <v>1932</v>
      </c>
      <c r="AT44" s="34">
        <v>1682.8</v>
      </c>
      <c r="AU44" s="34">
        <v>0</v>
      </c>
      <c r="AV44" s="34">
        <v>0</v>
      </c>
      <c r="AW44" s="34">
        <v>0</v>
      </c>
      <c r="AX44" s="34">
        <v>1682.8</v>
      </c>
      <c r="AY44" s="34">
        <f>621.8+994.7+203.2+136.4</f>
        <v>1956.1000000000001</v>
      </c>
      <c r="AZ44" s="34">
        <v>0</v>
      </c>
      <c r="BA44" s="34">
        <v>0</v>
      </c>
      <c r="BB44" s="34">
        <v>0</v>
      </c>
      <c r="BC44" s="34">
        <f t="shared" si="170"/>
        <v>1956.1000000000001</v>
      </c>
      <c r="BD44" s="34">
        <f>621.8+994.7+203.2+136.4</f>
        <v>1956.1000000000001</v>
      </c>
      <c r="BE44" s="34">
        <v>0</v>
      </c>
      <c r="BF44" s="34">
        <v>0</v>
      </c>
      <c r="BG44" s="34">
        <v>0</v>
      </c>
      <c r="BH44" s="34">
        <f>BD44</f>
        <v>1956.1000000000001</v>
      </c>
      <c r="BI44" s="34">
        <f>621.8+994.7+203.2+136.4</f>
        <v>1956.1000000000001</v>
      </c>
      <c r="BJ44" s="34">
        <v>0</v>
      </c>
      <c r="BK44" s="34">
        <v>0</v>
      </c>
      <c r="BL44" s="34">
        <v>0</v>
      </c>
      <c r="BM44" s="34">
        <f>BI44</f>
        <v>1956.1000000000001</v>
      </c>
      <c r="BN44" s="34">
        <v>1932</v>
      </c>
      <c r="BO44" s="34">
        <v>1932</v>
      </c>
      <c r="BP44" s="34">
        <v>0</v>
      </c>
      <c r="BQ44" s="34">
        <v>0</v>
      </c>
      <c r="BR44" s="34">
        <v>0</v>
      </c>
      <c r="BS44" s="37" t="s">
        <v>197</v>
      </c>
      <c r="BT44" s="34">
        <v>0</v>
      </c>
      <c r="BU44" s="34">
        <v>0</v>
      </c>
      <c r="BV44" s="34">
        <v>1932</v>
      </c>
      <c r="BW44" s="34">
        <v>1932</v>
      </c>
      <c r="BX44" s="34">
        <f>1682.8-36.8-33</f>
        <v>1613</v>
      </c>
      <c r="BY44" s="34">
        <v>0</v>
      </c>
      <c r="BZ44" s="34">
        <v>0</v>
      </c>
      <c r="CA44" s="34">
        <v>0</v>
      </c>
      <c r="CB44" s="34">
        <f>1682.8-36.8-33</f>
        <v>1613</v>
      </c>
      <c r="CC44" s="34">
        <f>621.8+994.7+203.2+136.4</f>
        <v>1956.1000000000001</v>
      </c>
      <c r="CD44" s="34">
        <v>0</v>
      </c>
      <c r="CE44" s="34">
        <v>0</v>
      </c>
      <c r="CF44" s="34">
        <v>0</v>
      </c>
      <c r="CG44" s="34">
        <f t="shared" si="171"/>
        <v>1956.1000000000001</v>
      </c>
      <c r="CH44" s="34">
        <f>621.8+994.7+203.2+136.4</f>
        <v>1956.1000000000001</v>
      </c>
      <c r="CI44" s="34">
        <v>0</v>
      </c>
      <c r="CJ44" s="34">
        <v>0</v>
      </c>
      <c r="CK44" s="34">
        <v>0</v>
      </c>
      <c r="CL44" s="34">
        <f>CH44</f>
        <v>1956.1000000000001</v>
      </c>
      <c r="CM44" s="34">
        <f>621.8+994.7+203.2+136.4</f>
        <v>1956.1000000000001</v>
      </c>
      <c r="CN44" s="34">
        <v>0</v>
      </c>
      <c r="CO44" s="34">
        <v>0</v>
      </c>
      <c r="CP44" s="34">
        <v>0</v>
      </c>
      <c r="CQ44" s="34">
        <f>CM44</f>
        <v>1956.1000000000001</v>
      </c>
      <c r="CR44" s="34">
        <v>1932</v>
      </c>
      <c r="CS44" s="34">
        <v>0</v>
      </c>
      <c r="CT44" s="34">
        <v>0</v>
      </c>
      <c r="CU44" s="34">
        <v>0</v>
      </c>
      <c r="CV44" s="34">
        <v>1932</v>
      </c>
      <c r="CW44" s="34">
        <v>1682.8</v>
      </c>
      <c r="CX44" s="34">
        <v>0</v>
      </c>
      <c r="CY44" s="34">
        <v>0</v>
      </c>
      <c r="CZ44" s="34">
        <v>0</v>
      </c>
      <c r="DA44" s="34">
        <v>1682.8</v>
      </c>
      <c r="DB44" s="34">
        <f>621.8+994.7+203.2+136.4</f>
        <v>1956.1000000000001</v>
      </c>
      <c r="DC44" s="34">
        <v>0</v>
      </c>
      <c r="DD44" s="34">
        <v>0</v>
      </c>
      <c r="DE44" s="34">
        <v>0</v>
      </c>
      <c r="DF44" s="34">
        <f t="shared" si="172"/>
        <v>1956.1000000000001</v>
      </c>
      <c r="DG44" s="34">
        <v>1932</v>
      </c>
      <c r="DH44" s="34">
        <v>0</v>
      </c>
      <c r="DI44" s="34">
        <v>0</v>
      </c>
      <c r="DJ44" s="34">
        <v>0</v>
      </c>
      <c r="DK44" s="34">
        <v>1932</v>
      </c>
      <c r="DL44" s="34">
        <f>1682.8-36.8-33</f>
        <v>1613</v>
      </c>
      <c r="DM44" s="34">
        <v>0</v>
      </c>
      <c r="DN44" s="34">
        <v>0</v>
      </c>
      <c r="DO44" s="34">
        <v>0</v>
      </c>
      <c r="DP44" s="34">
        <f>1682.8-36.8-33</f>
        <v>1613</v>
      </c>
      <c r="DQ44" s="34">
        <f>621.8+994.7+203.2+136.4</f>
        <v>1956.1000000000001</v>
      </c>
      <c r="DR44" s="34">
        <v>0</v>
      </c>
      <c r="DS44" s="34">
        <v>0</v>
      </c>
      <c r="DT44" s="34">
        <v>0</v>
      </c>
      <c r="DU44" s="34">
        <f t="shared" si="173"/>
        <v>1956.1000000000001</v>
      </c>
      <c r="DV44" s="3" t="s">
        <v>192</v>
      </c>
    </row>
    <row r="45" spans="1:126" ht="409.5" x14ac:dyDescent="0.2">
      <c r="A45" s="38" t="s">
        <v>0</v>
      </c>
      <c r="B45" s="39" t="s">
        <v>308</v>
      </c>
      <c r="C45" s="39" t="s">
        <v>309</v>
      </c>
      <c r="D45" s="38" t="s">
        <v>310</v>
      </c>
      <c r="E45" s="1" t="s">
        <v>551</v>
      </c>
      <c r="F45" s="1" t="s">
        <v>545</v>
      </c>
      <c r="G45" s="1" t="s">
        <v>582</v>
      </c>
      <c r="H45" s="1" t="s">
        <v>0</v>
      </c>
      <c r="I45" s="1" t="s">
        <v>0</v>
      </c>
      <c r="J45" s="1" t="s">
        <v>0</v>
      </c>
      <c r="K45" s="1" t="s">
        <v>0</v>
      </c>
      <c r="L45" s="1" t="s">
        <v>0</v>
      </c>
      <c r="M45" s="1" t="s">
        <v>0</v>
      </c>
      <c r="N45" s="1" t="s">
        <v>0</v>
      </c>
      <c r="O45" s="1" t="s">
        <v>0</v>
      </c>
      <c r="P45" s="1" t="s">
        <v>0</v>
      </c>
      <c r="Q45" s="1" t="s">
        <v>0</v>
      </c>
      <c r="R45" s="1" t="s">
        <v>0</v>
      </c>
      <c r="S45" s="1" t="s">
        <v>0</v>
      </c>
      <c r="T45" s="1" t="s">
        <v>0</v>
      </c>
      <c r="U45" s="1" t="s">
        <v>0</v>
      </c>
      <c r="V45" s="1" t="s">
        <v>0</v>
      </c>
      <c r="W45" s="1" t="s">
        <v>0</v>
      </c>
      <c r="X45" s="1" t="s">
        <v>0</v>
      </c>
      <c r="Y45" s="1" t="s">
        <v>0</v>
      </c>
      <c r="Z45" s="1" t="s">
        <v>0</v>
      </c>
      <c r="AA45" s="1" t="s">
        <v>0</v>
      </c>
      <c r="AB45" s="1" t="s">
        <v>0</v>
      </c>
      <c r="AC45" s="1" t="s">
        <v>0</v>
      </c>
      <c r="AD45" s="1" t="s">
        <v>0</v>
      </c>
      <c r="AE45" s="1" t="s">
        <v>598</v>
      </c>
      <c r="AF45" s="32" t="s">
        <v>0</v>
      </c>
      <c r="AG45" s="32" t="s">
        <v>0</v>
      </c>
      <c r="AH45" s="31" t="s">
        <v>51</v>
      </c>
      <c r="AI45" s="31" t="s">
        <v>307</v>
      </c>
      <c r="AJ45" s="34">
        <v>4088.9</v>
      </c>
      <c r="AK45" s="34">
        <v>4088.9</v>
      </c>
      <c r="AL45" s="34">
        <v>0</v>
      </c>
      <c r="AM45" s="35">
        <v>0</v>
      </c>
      <c r="AN45" s="34">
        <v>0</v>
      </c>
      <c r="AO45" s="34">
        <v>0</v>
      </c>
      <c r="AP45" s="34">
        <v>0</v>
      </c>
      <c r="AQ45" s="34">
        <v>0</v>
      </c>
      <c r="AR45" s="34">
        <v>4088.9</v>
      </c>
      <c r="AS45" s="34">
        <v>4088.9</v>
      </c>
      <c r="AT45" s="34">
        <v>4358.5</v>
      </c>
      <c r="AU45" s="34">
        <v>0</v>
      </c>
      <c r="AV45" s="34">
        <v>0</v>
      </c>
      <c r="AW45" s="34">
        <v>0</v>
      </c>
      <c r="AX45" s="34">
        <v>4358.5</v>
      </c>
      <c r="AY45" s="34">
        <f>1595.3+1847.4+555.5+370.6</f>
        <v>4368.8</v>
      </c>
      <c r="AZ45" s="34">
        <v>0</v>
      </c>
      <c r="BA45" s="34">
        <v>0</v>
      </c>
      <c r="BB45" s="34">
        <v>0</v>
      </c>
      <c r="BC45" s="34">
        <f>AY45</f>
        <v>4368.8</v>
      </c>
      <c r="BD45" s="34">
        <f>1595.3+1847.4+555.5+370.6</f>
        <v>4368.8</v>
      </c>
      <c r="BE45" s="34">
        <v>0</v>
      </c>
      <c r="BF45" s="34">
        <v>0</v>
      </c>
      <c r="BG45" s="34">
        <v>0</v>
      </c>
      <c r="BH45" s="34">
        <f>BD45</f>
        <v>4368.8</v>
      </c>
      <c r="BI45" s="34">
        <f>1595.3+1847.4+555.5+370.6</f>
        <v>4368.8</v>
      </c>
      <c r="BJ45" s="34">
        <v>0</v>
      </c>
      <c r="BK45" s="34">
        <v>0</v>
      </c>
      <c r="BL45" s="34">
        <v>0</v>
      </c>
      <c r="BM45" s="34">
        <f>BI45</f>
        <v>4368.8</v>
      </c>
      <c r="BN45" s="34">
        <v>4088.9</v>
      </c>
      <c r="BO45" s="34">
        <v>4088.9</v>
      </c>
      <c r="BP45" s="34">
        <v>0</v>
      </c>
      <c r="BQ45" s="34">
        <v>0</v>
      </c>
      <c r="BR45" s="34">
        <v>0</v>
      </c>
      <c r="BS45" s="37" t="s">
        <v>197</v>
      </c>
      <c r="BT45" s="34">
        <v>0</v>
      </c>
      <c r="BU45" s="34">
        <v>0</v>
      </c>
      <c r="BV45" s="34">
        <v>4088.9</v>
      </c>
      <c r="BW45" s="34">
        <v>4088.9</v>
      </c>
      <c r="BX45" s="34">
        <v>4358.5</v>
      </c>
      <c r="BY45" s="34">
        <v>0</v>
      </c>
      <c r="BZ45" s="34">
        <v>0</v>
      </c>
      <c r="CA45" s="34">
        <v>0</v>
      </c>
      <c r="CB45" s="34">
        <v>4358.5</v>
      </c>
      <c r="CC45" s="34">
        <f>1595.3+1847.4+555.5+370.6</f>
        <v>4368.8</v>
      </c>
      <c r="CD45" s="34">
        <v>0</v>
      </c>
      <c r="CE45" s="34">
        <v>0</v>
      </c>
      <c r="CF45" s="34">
        <v>0</v>
      </c>
      <c r="CG45" s="34">
        <f>CC45</f>
        <v>4368.8</v>
      </c>
      <c r="CH45" s="34">
        <f>1595.3+1847.4+555.5+370.6</f>
        <v>4368.8</v>
      </c>
      <c r="CI45" s="34">
        <v>0</v>
      </c>
      <c r="CJ45" s="34">
        <v>0</v>
      </c>
      <c r="CK45" s="34">
        <v>0</v>
      </c>
      <c r="CL45" s="34">
        <f>CH45</f>
        <v>4368.8</v>
      </c>
      <c r="CM45" s="34">
        <f>1595.3+1847.4+555.5+370.6</f>
        <v>4368.8</v>
      </c>
      <c r="CN45" s="34">
        <v>0</v>
      </c>
      <c r="CO45" s="34">
        <v>0</v>
      </c>
      <c r="CP45" s="34">
        <v>0</v>
      </c>
      <c r="CQ45" s="34">
        <f>CM45</f>
        <v>4368.8</v>
      </c>
      <c r="CR45" s="34">
        <v>4088.9</v>
      </c>
      <c r="CS45" s="34">
        <v>0</v>
      </c>
      <c r="CT45" s="34">
        <v>0</v>
      </c>
      <c r="CU45" s="34">
        <v>0</v>
      </c>
      <c r="CV45" s="34">
        <v>4088.9</v>
      </c>
      <c r="CW45" s="34">
        <v>4358.5</v>
      </c>
      <c r="CX45" s="34">
        <v>0</v>
      </c>
      <c r="CY45" s="34">
        <v>0</v>
      </c>
      <c r="CZ45" s="34">
        <v>0</v>
      </c>
      <c r="DA45" s="34">
        <v>4358.5</v>
      </c>
      <c r="DB45" s="34">
        <f>1595.3+1847.4+555.5+370.6</f>
        <v>4368.8</v>
      </c>
      <c r="DC45" s="34">
        <v>0</v>
      </c>
      <c r="DD45" s="34">
        <v>0</v>
      </c>
      <c r="DE45" s="34">
        <v>0</v>
      </c>
      <c r="DF45" s="34">
        <f>DB45</f>
        <v>4368.8</v>
      </c>
      <c r="DG45" s="34">
        <v>4088.9</v>
      </c>
      <c r="DH45" s="34">
        <v>0</v>
      </c>
      <c r="DI45" s="34">
        <v>0</v>
      </c>
      <c r="DJ45" s="34">
        <v>0</v>
      </c>
      <c r="DK45" s="34">
        <v>4088.9</v>
      </c>
      <c r="DL45" s="34">
        <v>4358.5</v>
      </c>
      <c r="DM45" s="34">
        <v>0</v>
      </c>
      <c r="DN45" s="34">
        <v>0</v>
      </c>
      <c r="DO45" s="34">
        <v>0</v>
      </c>
      <c r="DP45" s="34">
        <v>4358.5</v>
      </c>
      <c r="DQ45" s="34">
        <f>1595.3+1847.4+555.5+370.6</f>
        <v>4368.8</v>
      </c>
      <c r="DR45" s="34">
        <v>0</v>
      </c>
      <c r="DS45" s="34">
        <v>0</v>
      </c>
      <c r="DT45" s="34">
        <v>0</v>
      </c>
      <c r="DU45" s="34">
        <f>DQ45</f>
        <v>4368.8</v>
      </c>
      <c r="DV45" s="3" t="s">
        <v>202</v>
      </c>
    </row>
    <row r="46" spans="1:126" ht="112.5" x14ac:dyDescent="0.2">
      <c r="A46" s="32" t="s">
        <v>0</v>
      </c>
      <c r="B46" s="32" t="s">
        <v>311</v>
      </c>
      <c r="C46" s="32" t="s">
        <v>312</v>
      </c>
      <c r="D46" s="27" t="s">
        <v>313</v>
      </c>
      <c r="E46" s="33" t="s">
        <v>178</v>
      </c>
      <c r="F46" s="33" t="s">
        <v>178</v>
      </c>
      <c r="G46" s="33" t="s">
        <v>178</v>
      </c>
      <c r="H46" s="33" t="s">
        <v>178</v>
      </c>
      <c r="I46" s="33" t="s">
        <v>178</v>
      </c>
      <c r="J46" s="33" t="s">
        <v>178</v>
      </c>
      <c r="K46" s="33" t="s">
        <v>178</v>
      </c>
      <c r="L46" s="33" t="s">
        <v>178</v>
      </c>
      <c r="M46" s="33" t="s">
        <v>178</v>
      </c>
      <c r="N46" s="33" t="s">
        <v>178</v>
      </c>
      <c r="O46" s="33" t="s">
        <v>178</v>
      </c>
      <c r="P46" s="33" t="s">
        <v>178</v>
      </c>
      <c r="Q46" s="33" t="s">
        <v>178</v>
      </c>
      <c r="R46" s="33" t="s">
        <v>178</v>
      </c>
      <c r="S46" s="33" t="s">
        <v>178</v>
      </c>
      <c r="T46" s="33" t="s">
        <v>178</v>
      </c>
      <c r="U46" s="33" t="s">
        <v>178</v>
      </c>
      <c r="V46" s="33" t="s">
        <v>178</v>
      </c>
      <c r="W46" s="33" t="s">
        <v>178</v>
      </c>
      <c r="X46" s="33" t="s">
        <v>178</v>
      </c>
      <c r="Y46" s="33" t="s">
        <v>178</v>
      </c>
      <c r="Z46" s="33" t="s">
        <v>178</v>
      </c>
      <c r="AA46" s="33" t="s">
        <v>178</v>
      </c>
      <c r="AB46" s="33" t="s">
        <v>178</v>
      </c>
      <c r="AC46" s="33" t="s">
        <v>178</v>
      </c>
      <c r="AD46" s="33" t="s">
        <v>178</v>
      </c>
      <c r="AE46" s="33" t="s">
        <v>178</v>
      </c>
      <c r="AF46" s="33" t="s">
        <v>178</v>
      </c>
      <c r="AG46" s="33" t="s">
        <v>178</v>
      </c>
      <c r="AH46" s="33" t="s">
        <v>178</v>
      </c>
      <c r="AI46" s="33" t="s">
        <v>178</v>
      </c>
      <c r="AJ46" s="34">
        <v>697512.9</v>
      </c>
      <c r="AK46" s="34">
        <v>664110.1</v>
      </c>
      <c r="AL46" s="34">
        <v>0</v>
      </c>
      <c r="AM46" s="35">
        <v>0</v>
      </c>
      <c r="AN46" s="34">
        <v>0</v>
      </c>
      <c r="AO46" s="34">
        <v>0</v>
      </c>
      <c r="AP46" s="34">
        <v>0</v>
      </c>
      <c r="AQ46" s="34">
        <v>0</v>
      </c>
      <c r="AR46" s="34">
        <v>697512.9</v>
      </c>
      <c r="AS46" s="34">
        <v>664110.1</v>
      </c>
      <c r="AT46" s="36">
        <f>SUM(AT47:AT54)</f>
        <v>705189.1</v>
      </c>
      <c r="AU46" s="36">
        <f t="shared" ref="AU46:AX46" si="174">SUM(AU47:AU54)</f>
        <v>0</v>
      </c>
      <c r="AV46" s="36">
        <f t="shared" si="174"/>
        <v>0</v>
      </c>
      <c r="AW46" s="36">
        <f t="shared" si="174"/>
        <v>0</v>
      </c>
      <c r="AX46" s="36">
        <f t="shared" si="174"/>
        <v>705189.1</v>
      </c>
      <c r="AY46" s="36">
        <f t="shared" ref="AY46" si="175">SUM(AY47:AY54)</f>
        <v>669408.60000000009</v>
      </c>
      <c r="AZ46" s="36">
        <f t="shared" ref="AZ46" si="176">SUM(AZ47:AZ54)</f>
        <v>0</v>
      </c>
      <c r="BA46" s="36">
        <f t="shared" ref="BA46" si="177">SUM(BA47:BA54)</f>
        <v>0</v>
      </c>
      <c r="BB46" s="36">
        <f t="shared" ref="BB46" si="178">SUM(BB47:BB54)</f>
        <v>0</v>
      </c>
      <c r="BC46" s="36">
        <f t="shared" ref="BC46" si="179">SUM(BC47:BC54)</f>
        <v>669408.60000000009</v>
      </c>
      <c r="BD46" s="36">
        <f t="shared" ref="BD46" si="180">SUM(BD47:BD54)</f>
        <v>667166.1</v>
      </c>
      <c r="BE46" s="36">
        <f t="shared" ref="BE46" si="181">SUM(BE47:BE54)</f>
        <v>0</v>
      </c>
      <c r="BF46" s="36">
        <f t="shared" ref="BF46" si="182">SUM(BF47:BF54)</f>
        <v>0</v>
      </c>
      <c r="BG46" s="36">
        <f t="shared" ref="BG46" si="183">SUM(BG47:BG54)</f>
        <v>0</v>
      </c>
      <c r="BH46" s="36">
        <f t="shared" ref="BH46" si="184">SUM(BH47:BH54)</f>
        <v>667166.1</v>
      </c>
      <c r="BI46" s="36">
        <f t="shared" ref="BI46" si="185">SUM(BI47:BI54)</f>
        <v>670956.9</v>
      </c>
      <c r="BJ46" s="36">
        <f t="shared" ref="BJ46" si="186">SUM(BJ47:BJ54)</f>
        <v>0</v>
      </c>
      <c r="BK46" s="36">
        <f t="shared" ref="BK46" si="187">SUM(BK47:BK54)</f>
        <v>0</v>
      </c>
      <c r="BL46" s="36">
        <f t="shared" ref="BL46" si="188">SUM(BL47:BL54)</f>
        <v>0</v>
      </c>
      <c r="BM46" s="36">
        <f t="shared" ref="BM46" si="189">SUM(BM47:BM54)</f>
        <v>670956.9</v>
      </c>
      <c r="BN46" s="34">
        <v>691571.3</v>
      </c>
      <c r="BO46" s="34">
        <v>660874</v>
      </c>
      <c r="BP46" s="34">
        <v>0</v>
      </c>
      <c r="BQ46" s="34">
        <v>0</v>
      </c>
      <c r="BR46" s="34">
        <v>0</v>
      </c>
      <c r="BS46" s="37" t="s">
        <v>197</v>
      </c>
      <c r="BT46" s="34">
        <v>0</v>
      </c>
      <c r="BU46" s="34">
        <v>0</v>
      </c>
      <c r="BV46" s="34">
        <v>691571.3</v>
      </c>
      <c r="BW46" s="34">
        <v>660874</v>
      </c>
      <c r="BX46" s="36">
        <f>SUM(BX47:BX54)</f>
        <v>698868.49999999988</v>
      </c>
      <c r="BY46" s="36">
        <f t="shared" ref="BY46" si="190">SUM(BY47:BY54)</f>
        <v>0</v>
      </c>
      <c r="BZ46" s="36">
        <f t="shared" ref="BZ46" si="191">SUM(BZ47:BZ54)</f>
        <v>0</v>
      </c>
      <c r="CA46" s="36">
        <f t="shared" ref="CA46" si="192">SUM(CA47:CA54)</f>
        <v>0</v>
      </c>
      <c r="CB46" s="36">
        <f t="shared" ref="CB46" si="193">SUM(CB47:CB54)</f>
        <v>698868.49999999988</v>
      </c>
      <c r="CC46" s="36">
        <f t="shared" ref="CC46" si="194">SUM(CC47:CC54)</f>
        <v>668156</v>
      </c>
      <c r="CD46" s="36">
        <f t="shared" ref="CD46" si="195">SUM(CD47:CD54)</f>
        <v>0</v>
      </c>
      <c r="CE46" s="36">
        <f t="shared" ref="CE46" si="196">SUM(CE47:CE54)</f>
        <v>0</v>
      </c>
      <c r="CF46" s="36">
        <f t="shared" ref="CF46" si="197">SUM(CF47:CF54)</f>
        <v>0</v>
      </c>
      <c r="CG46" s="36">
        <f t="shared" ref="CG46" si="198">SUM(CG47:CG54)</f>
        <v>668156</v>
      </c>
      <c r="CH46" s="36">
        <f t="shared" ref="CH46" si="199">SUM(CH47:CH54)</f>
        <v>665913.49999999988</v>
      </c>
      <c r="CI46" s="36">
        <f t="shared" ref="CI46" si="200">SUM(CI47:CI54)</f>
        <v>0</v>
      </c>
      <c r="CJ46" s="36">
        <f t="shared" ref="CJ46" si="201">SUM(CJ47:CJ54)</f>
        <v>0</v>
      </c>
      <c r="CK46" s="36">
        <f t="shared" ref="CK46" si="202">SUM(CK47:CK54)</f>
        <v>0</v>
      </c>
      <c r="CL46" s="36">
        <f t="shared" ref="CL46" si="203">SUM(CL47:CL54)</f>
        <v>665913.49999999988</v>
      </c>
      <c r="CM46" s="36">
        <f t="shared" ref="CM46" si="204">SUM(CM47:CM54)</f>
        <v>669704.29999999993</v>
      </c>
      <c r="CN46" s="36">
        <f t="shared" ref="CN46" si="205">SUM(CN47:CN54)</f>
        <v>0</v>
      </c>
      <c r="CO46" s="36">
        <f t="shared" ref="CO46" si="206">SUM(CO47:CO54)</f>
        <v>0</v>
      </c>
      <c r="CP46" s="36">
        <f t="shared" ref="CP46" si="207">SUM(CP47:CP54)</f>
        <v>0</v>
      </c>
      <c r="CQ46" s="36">
        <f t="shared" ref="CQ46" si="208">SUM(CQ47:CQ54)</f>
        <v>669704.29999999993</v>
      </c>
      <c r="CR46" s="34">
        <v>694899.3</v>
      </c>
      <c r="CS46" s="34">
        <v>3506</v>
      </c>
      <c r="CT46" s="34">
        <v>0</v>
      </c>
      <c r="CU46" s="34">
        <v>0</v>
      </c>
      <c r="CV46" s="34">
        <v>691393.3</v>
      </c>
      <c r="CW46" s="36">
        <f>SUM(CW47:CW54)</f>
        <v>705189.1</v>
      </c>
      <c r="CX46" s="36">
        <f t="shared" ref="CX46" si="209">SUM(CX47:CX54)</f>
        <v>0</v>
      </c>
      <c r="CY46" s="36">
        <f t="shared" ref="CY46" si="210">SUM(CY47:CY54)</f>
        <v>0</v>
      </c>
      <c r="CZ46" s="36">
        <f t="shared" ref="CZ46" si="211">SUM(CZ47:CZ54)</f>
        <v>0</v>
      </c>
      <c r="DA46" s="36">
        <f t="shared" ref="DA46:DF46" si="212">SUM(DA47:DA54)</f>
        <v>705189.1</v>
      </c>
      <c r="DB46" s="36">
        <f t="shared" si="212"/>
        <v>669408.60000000009</v>
      </c>
      <c r="DC46" s="36">
        <f t="shared" si="212"/>
        <v>0</v>
      </c>
      <c r="DD46" s="36">
        <f t="shared" si="212"/>
        <v>0</v>
      </c>
      <c r="DE46" s="36">
        <f t="shared" si="212"/>
        <v>0</v>
      </c>
      <c r="DF46" s="36">
        <f t="shared" si="212"/>
        <v>669408.60000000009</v>
      </c>
      <c r="DG46" s="34">
        <v>688957.7</v>
      </c>
      <c r="DH46" s="34">
        <v>3506</v>
      </c>
      <c r="DI46" s="34">
        <v>0</v>
      </c>
      <c r="DJ46" s="34">
        <v>0</v>
      </c>
      <c r="DK46" s="34">
        <v>685451.7</v>
      </c>
      <c r="DL46" s="36">
        <f>SUM(DL47:DL54)</f>
        <v>698868.49999999988</v>
      </c>
      <c r="DM46" s="36">
        <f t="shared" ref="DM46" si="213">SUM(DM47:DM54)</f>
        <v>0</v>
      </c>
      <c r="DN46" s="36">
        <f t="shared" ref="DN46" si="214">SUM(DN47:DN54)</f>
        <v>0</v>
      </c>
      <c r="DO46" s="36">
        <f t="shared" ref="DO46" si="215">SUM(DO47:DO54)</f>
        <v>0</v>
      </c>
      <c r="DP46" s="36">
        <f t="shared" ref="DP46:DU46" si="216">SUM(DP47:DP54)</f>
        <v>698868.49999999988</v>
      </c>
      <c r="DQ46" s="36">
        <f t="shared" si="216"/>
        <v>668156</v>
      </c>
      <c r="DR46" s="36">
        <f t="shared" si="216"/>
        <v>0</v>
      </c>
      <c r="DS46" s="36">
        <f t="shared" si="216"/>
        <v>0</v>
      </c>
      <c r="DT46" s="36">
        <f t="shared" si="216"/>
        <v>0</v>
      </c>
      <c r="DU46" s="36">
        <f t="shared" si="216"/>
        <v>668156</v>
      </c>
      <c r="DV46" s="37" t="s">
        <v>0</v>
      </c>
    </row>
    <row r="47" spans="1:126" ht="191.25" x14ac:dyDescent="0.2">
      <c r="A47" s="38" t="s">
        <v>0</v>
      </c>
      <c r="B47" s="39" t="s">
        <v>314</v>
      </c>
      <c r="C47" s="39" t="s">
        <v>305</v>
      </c>
      <c r="D47" s="38" t="s">
        <v>315</v>
      </c>
      <c r="E47" s="1" t="s">
        <v>551</v>
      </c>
      <c r="F47" s="1" t="s">
        <v>543</v>
      </c>
      <c r="G47" s="1" t="s">
        <v>582</v>
      </c>
      <c r="H47" s="1" t="s">
        <v>0</v>
      </c>
      <c r="I47" s="1" t="s">
        <v>0</v>
      </c>
      <c r="J47" s="1" t="s">
        <v>0</v>
      </c>
      <c r="K47" s="2" t="s">
        <v>0</v>
      </c>
      <c r="L47" s="1" t="s">
        <v>0</v>
      </c>
      <c r="M47" s="1" t="s">
        <v>0</v>
      </c>
      <c r="N47" s="1" t="s">
        <v>0</v>
      </c>
      <c r="O47" s="1" t="s">
        <v>0</v>
      </c>
      <c r="P47" s="1" t="s">
        <v>0</v>
      </c>
      <c r="Q47" s="1" t="s">
        <v>0</v>
      </c>
      <c r="R47" s="2" t="s">
        <v>0</v>
      </c>
      <c r="S47" s="1" t="s">
        <v>0</v>
      </c>
      <c r="T47" s="1" t="s">
        <v>0</v>
      </c>
      <c r="U47" s="1" t="s">
        <v>0</v>
      </c>
      <c r="V47" s="1" t="s">
        <v>0</v>
      </c>
      <c r="W47" s="1" t="s">
        <v>0</v>
      </c>
      <c r="X47" s="1" t="s">
        <v>0</v>
      </c>
      <c r="Y47" s="1" t="s">
        <v>599</v>
      </c>
      <c r="Z47" s="1" t="s">
        <v>0</v>
      </c>
      <c r="AA47" s="1" t="s">
        <v>0</v>
      </c>
      <c r="AB47" s="1" t="s">
        <v>0</v>
      </c>
      <c r="AC47" s="1" t="s">
        <v>0</v>
      </c>
      <c r="AD47" s="1" t="s">
        <v>0</v>
      </c>
      <c r="AE47" s="1" t="s">
        <v>600</v>
      </c>
      <c r="AF47" s="32" t="s">
        <v>0</v>
      </c>
      <c r="AG47" s="32" t="s">
        <v>0</v>
      </c>
      <c r="AH47" s="31" t="s">
        <v>51</v>
      </c>
      <c r="AI47" s="31" t="s">
        <v>316</v>
      </c>
      <c r="AJ47" s="34">
        <v>92966.9</v>
      </c>
      <c r="AK47" s="34">
        <v>78110.399999999994</v>
      </c>
      <c r="AL47" s="34">
        <v>0</v>
      </c>
      <c r="AM47" s="35">
        <v>0</v>
      </c>
      <c r="AN47" s="34">
        <v>0</v>
      </c>
      <c r="AO47" s="34">
        <v>0</v>
      </c>
      <c r="AP47" s="34">
        <v>0</v>
      </c>
      <c r="AQ47" s="34">
        <v>0</v>
      </c>
      <c r="AR47" s="34">
        <v>92966.9</v>
      </c>
      <c r="AS47" s="34">
        <v>78110.399999999994</v>
      </c>
      <c r="AT47" s="34">
        <f>114393.8-3800-600-1343.1</f>
        <v>108650.7</v>
      </c>
      <c r="AU47" s="34">
        <v>0</v>
      </c>
      <c r="AV47" s="34">
        <v>0</v>
      </c>
      <c r="AW47" s="34">
        <v>0</v>
      </c>
      <c r="AX47" s="34">
        <f>114393.8-3800-600-1343.1</f>
        <v>108650.7</v>
      </c>
      <c r="AY47" s="34">
        <f>94841.7+6134.6-3860-385.4</f>
        <v>96730.900000000009</v>
      </c>
      <c r="AZ47" s="34">
        <v>0</v>
      </c>
      <c r="BA47" s="34">
        <v>0</v>
      </c>
      <c r="BB47" s="34">
        <v>0</v>
      </c>
      <c r="BC47" s="34">
        <f>94841.7+6134.6-3860-385.4</f>
        <v>96730.900000000009</v>
      </c>
      <c r="BD47" s="34">
        <f>94841.7-3860+6134.6-385.4</f>
        <v>96730.900000000009</v>
      </c>
      <c r="BE47" s="34">
        <v>0</v>
      </c>
      <c r="BF47" s="34">
        <v>0</v>
      </c>
      <c r="BG47" s="34">
        <v>0</v>
      </c>
      <c r="BH47" s="34">
        <f t="shared" ref="BH47:BH48" si="217">BD47</f>
        <v>96730.900000000009</v>
      </c>
      <c r="BI47" s="34">
        <f>94841.7-3860+6134.6-385.4</f>
        <v>96730.900000000009</v>
      </c>
      <c r="BJ47" s="34">
        <v>0</v>
      </c>
      <c r="BK47" s="34">
        <v>0</v>
      </c>
      <c r="BL47" s="34">
        <v>0</v>
      </c>
      <c r="BM47" s="34">
        <f t="shared" ref="BM47:BM48" si="218">BI47</f>
        <v>96730.900000000009</v>
      </c>
      <c r="BN47" s="34">
        <v>89436.4</v>
      </c>
      <c r="BO47" s="34">
        <v>76629</v>
      </c>
      <c r="BP47" s="34">
        <v>0</v>
      </c>
      <c r="BQ47" s="34">
        <v>0</v>
      </c>
      <c r="BR47" s="34">
        <v>0</v>
      </c>
      <c r="BS47" s="37" t="s">
        <v>197</v>
      </c>
      <c r="BT47" s="34">
        <v>0</v>
      </c>
      <c r="BU47" s="34">
        <v>0</v>
      </c>
      <c r="BV47" s="34">
        <v>89436.4</v>
      </c>
      <c r="BW47" s="34">
        <v>76629</v>
      </c>
      <c r="BX47" s="34">
        <f>114393.8-3800-600-1343.1-3004.9-1795.2-370</f>
        <v>103480.6</v>
      </c>
      <c r="BY47" s="34">
        <v>0</v>
      </c>
      <c r="BZ47" s="34">
        <v>0</v>
      </c>
      <c r="CA47" s="34">
        <v>0</v>
      </c>
      <c r="CB47" s="34">
        <f>114393.8-3800-600-1343.1-3004.9-1795.2-370</f>
        <v>103480.6</v>
      </c>
      <c r="CC47" s="34">
        <f>96730.9-1252.6</f>
        <v>95478.299999999988</v>
      </c>
      <c r="CD47" s="34">
        <v>0</v>
      </c>
      <c r="CE47" s="34">
        <v>0</v>
      </c>
      <c r="CF47" s="34">
        <v>0</v>
      </c>
      <c r="CG47" s="34">
        <f>CC47</f>
        <v>95478.299999999988</v>
      </c>
      <c r="CH47" s="34">
        <f>96730.9-1252.6</f>
        <v>95478.299999999988</v>
      </c>
      <c r="CI47" s="34">
        <v>0</v>
      </c>
      <c r="CJ47" s="34">
        <v>0</v>
      </c>
      <c r="CK47" s="34">
        <v>0</v>
      </c>
      <c r="CL47" s="34">
        <f t="shared" ref="CL47:CL48" si="219">CH47</f>
        <v>95478.299999999988</v>
      </c>
      <c r="CM47" s="34">
        <f>96730.9-1252.6</f>
        <v>95478.299999999988</v>
      </c>
      <c r="CN47" s="34">
        <v>0</v>
      </c>
      <c r="CO47" s="34">
        <v>0</v>
      </c>
      <c r="CP47" s="34">
        <v>0</v>
      </c>
      <c r="CQ47" s="34">
        <f t="shared" ref="CQ47:CQ48" si="220">CM47</f>
        <v>95478.299999999988</v>
      </c>
      <c r="CR47" s="34">
        <v>92966.9</v>
      </c>
      <c r="CS47" s="34">
        <v>0</v>
      </c>
      <c r="CT47" s="34">
        <v>0</v>
      </c>
      <c r="CU47" s="34">
        <v>0</v>
      </c>
      <c r="CV47" s="34">
        <v>92966.9</v>
      </c>
      <c r="CW47" s="34">
        <f>114393.8-3800-600-1343.1</f>
        <v>108650.7</v>
      </c>
      <c r="CX47" s="34">
        <v>0</v>
      </c>
      <c r="CY47" s="34">
        <v>0</v>
      </c>
      <c r="CZ47" s="34">
        <v>0</v>
      </c>
      <c r="DA47" s="34">
        <f>114393.8-3800-600-1343.1</f>
        <v>108650.7</v>
      </c>
      <c r="DB47" s="34">
        <f>94841.7+6134.6-3860-385.4</f>
        <v>96730.900000000009</v>
      </c>
      <c r="DC47" s="34">
        <v>0</v>
      </c>
      <c r="DD47" s="34">
        <v>0</v>
      </c>
      <c r="DE47" s="34">
        <v>0</v>
      </c>
      <c r="DF47" s="34">
        <f>94841.7+6134.6-3860-385.4</f>
        <v>96730.900000000009</v>
      </c>
      <c r="DG47" s="34">
        <v>89436.4</v>
      </c>
      <c r="DH47" s="34">
        <v>0</v>
      </c>
      <c r="DI47" s="34">
        <v>0</v>
      </c>
      <c r="DJ47" s="34">
        <v>0</v>
      </c>
      <c r="DK47" s="34">
        <v>89436.4</v>
      </c>
      <c r="DL47" s="34">
        <f>114393.8-3800-600-1343.1-3004.9-1795.2-370</f>
        <v>103480.6</v>
      </c>
      <c r="DM47" s="34">
        <v>0</v>
      </c>
      <c r="DN47" s="34">
        <v>0</v>
      </c>
      <c r="DO47" s="34">
        <v>0</v>
      </c>
      <c r="DP47" s="34">
        <f>114393.8-3800-600-1343.1-3004.9-1795.2-370</f>
        <v>103480.6</v>
      </c>
      <c r="DQ47" s="34">
        <f>96730.9-1252.6</f>
        <v>95478.299999999988</v>
      </c>
      <c r="DR47" s="34">
        <v>0</v>
      </c>
      <c r="DS47" s="34">
        <v>0</v>
      </c>
      <c r="DT47" s="34">
        <v>0</v>
      </c>
      <c r="DU47" s="34">
        <f>DQ47</f>
        <v>95478.299999999988</v>
      </c>
      <c r="DV47" s="3" t="s">
        <v>202</v>
      </c>
    </row>
    <row r="48" spans="1:126" ht="236.25" x14ac:dyDescent="0.2">
      <c r="A48" s="38" t="s">
        <v>0</v>
      </c>
      <c r="B48" s="39" t="s">
        <v>317</v>
      </c>
      <c r="C48" s="39" t="s">
        <v>309</v>
      </c>
      <c r="D48" s="38" t="s">
        <v>318</v>
      </c>
      <c r="E48" s="1" t="s">
        <v>551</v>
      </c>
      <c r="F48" s="1" t="s">
        <v>543</v>
      </c>
      <c r="G48" s="1" t="s">
        <v>582</v>
      </c>
      <c r="H48" s="1" t="s">
        <v>0</v>
      </c>
      <c r="I48" s="1" t="s">
        <v>0</v>
      </c>
      <c r="J48" s="1" t="s">
        <v>0</v>
      </c>
      <c r="K48" s="2" t="s">
        <v>0</v>
      </c>
      <c r="L48" s="1" t="s">
        <v>0</v>
      </c>
      <c r="M48" s="1" t="s">
        <v>0</v>
      </c>
      <c r="N48" s="1" t="s">
        <v>0</v>
      </c>
      <c r="O48" s="1" t="s">
        <v>0</v>
      </c>
      <c r="P48" s="1" t="s">
        <v>0</v>
      </c>
      <c r="Q48" s="1" t="s">
        <v>0</v>
      </c>
      <c r="R48" s="2" t="s">
        <v>0</v>
      </c>
      <c r="S48" s="1" t="s">
        <v>0</v>
      </c>
      <c r="T48" s="1" t="s">
        <v>0</v>
      </c>
      <c r="U48" s="1" t="s">
        <v>0</v>
      </c>
      <c r="V48" s="1" t="s">
        <v>0</v>
      </c>
      <c r="W48" s="1" t="s">
        <v>0</v>
      </c>
      <c r="X48" s="1" t="s">
        <v>0</v>
      </c>
      <c r="Y48" s="1" t="s">
        <v>0</v>
      </c>
      <c r="Z48" s="1" t="s">
        <v>0</v>
      </c>
      <c r="AA48" s="1" t="s">
        <v>0</v>
      </c>
      <c r="AB48" s="1" t="s">
        <v>0</v>
      </c>
      <c r="AC48" s="1" t="s">
        <v>0</v>
      </c>
      <c r="AD48" s="1" t="s">
        <v>0</v>
      </c>
      <c r="AE48" s="1" t="s">
        <v>601</v>
      </c>
      <c r="AF48" s="32" t="s">
        <v>0</v>
      </c>
      <c r="AG48" s="32" t="s">
        <v>0</v>
      </c>
      <c r="AH48" s="31" t="s">
        <v>51</v>
      </c>
      <c r="AI48" s="31" t="s">
        <v>316</v>
      </c>
      <c r="AJ48" s="34">
        <v>269732.09999999998</v>
      </c>
      <c r="AK48" s="34">
        <v>266132.59999999998</v>
      </c>
      <c r="AL48" s="34">
        <v>0</v>
      </c>
      <c r="AM48" s="35">
        <v>0</v>
      </c>
      <c r="AN48" s="34">
        <v>0</v>
      </c>
      <c r="AO48" s="34">
        <v>0</v>
      </c>
      <c r="AP48" s="34">
        <v>0</v>
      </c>
      <c r="AQ48" s="34">
        <v>0</v>
      </c>
      <c r="AR48" s="34">
        <v>269732.09999999998</v>
      </c>
      <c r="AS48" s="34">
        <v>266132.59999999998</v>
      </c>
      <c r="AT48" s="34">
        <f>268262.4-3432.4</f>
        <v>264830</v>
      </c>
      <c r="AU48" s="34">
        <v>0</v>
      </c>
      <c r="AV48" s="34">
        <v>0</v>
      </c>
      <c r="AW48" s="34">
        <v>0</v>
      </c>
      <c r="AX48" s="34">
        <f>268262.4-3432.4</f>
        <v>264830</v>
      </c>
      <c r="AY48" s="34">
        <f>246074.8+6423.1+9176</f>
        <v>261673.9</v>
      </c>
      <c r="AZ48" s="34">
        <v>0</v>
      </c>
      <c r="BA48" s="34">
        <v>0</v>
      </c>
      <c r="BB48" s="34">
        <v>0</v>
      </c>
      <c r="BC48" s="34">
        <f>246074.8+6423.1+9176</f>
        <v>261673.9</v>
      </c>
      <c r="BD48" s="34">
        <f>246074.8+6423.1+9176</f>
        <v>261673.9</v>
      </c>
      <c r="BE48" s="34">
        <v>0</v>
      </c>
      <c r="BF48" s="34">
        <v>0</v>
      </c>
      <c r="BG48" s="34">
        <v>0</v>
      </c>
      <c r="BH48" s="34">
        <f t="shared" si="217"/>
        <v>261673.9</v>
      </c>
      <c r="BI48" s="34">
        <f>246074.8+6423.1+9176</f>
        <v>261673.9</v>
      </c>
      <c r="BJ48" s="34">
        <v>0</v>
      </c>
      <c r="BK48" s="34">
        <v>0</v>
      </c>
      <c r="BL48" s="34">
        <v>0</v>
      </c>
      <c r="BM48" s="34">
        <f t="shared" si="218"/>
        <v>261673.9</v>
      </c>
      <c r="BN48" s="34">
        <v>269732.09999999998</v>
      </c>
      <c r="BO48" s="34">
        <v>266132.59999999998</v>
      </c>
      <c r="BP48" s="34">
        <v>0</v>
      </c>
      <c r="BQ48" s="34">
        <v>0</v>
      </c>
      <c r="BR48" s="34">
        <v>0</v>
      </c>
      <c r="BS48" s="37" t="s">
        <v>197</v>
      </c>
      <c r="BT48" s="34">
        <v>0</v>
      </c>
      <c r="BU48" s="34">
        <v>0</v>
      </c>
      <c r="BV48" s="34">
        <v>269732.09999999998</v>
      </c>
      <c r="BW48" s="34">
        <v>266132.59999999998</v>
      </c>
      <c r="BX48" s="34">
        <f>268262.4-3432.4</f>
        <v>264830</v>
      </c>
      <c r="BY48" s="34">
        <v>0</v>
      </c>
      <c r="BZ48" s="34">
        <v>0</v>
      </c>
      <c r="CA48" s="34">
        <v>0</v>
      </c>
      <c r="CB48" s="34">
        <f>268262.4-3432.4</f>
        <v>264830</v>
      </c>
      <c r="CC48" s="34">
        <f>246074.8+6423.1+9176</f>
        <v>261673.9</v>
      </c>
      <c r="CD48" s="34">
        <v>0</v>
      </c>
      <c r="CE48" s="34">
        <v>0</v>
      </c>
      <c r="CF48" s="34">
        <v>0</v>
      </c>
      <c r="CG48" s="34">
        <f>246074.8+6423.1+9176</f>
        <v>261673.9</v>
      </c>
      <c r="CH48" s="34">
        <f>246074.8+6423.1+9176</f>
        <v>261673.9</v>
      </c>
      <c r="CI48" s="34">
        <v>0</v>
      </c>
      <c r="CJ48" s="34">
        <v>0</v>
      </c>
      <c r="CK48" s="34">
        <v>0</v>
      </c>
      <c r="CL48" s="34">
        <f t="shared" si="219"/>
        <v>261673.9</v>
      </c>
      <c r="CM48" s="34">
        <f>246074.8+6423.1+9176</f>
        <v>261673.9</v>
      </c>
      <c r="CN48" s="34">
        <v>0</v>
      </c>
      <c r="CO48" s="34">
        <v>0</v>
      </c>
      <c r="CP48" s="34">
        <v>0</v>
      </c>
      <c r="CQ48" s="34">
        <f t="shared" si="220"/>
        <v>261673.9</v>
      </c>
      <c r="CR48" s="34">
        <v>269732.09999999998</v>
      </c>
      <c r="CS48" s="34">
        <v>0</v>
      </c>
      <c r="CT48" s="34">
        <v>0</v>
      </c>
      <c r="CU48" s="34">
        <v>0</v>
      </c>
      <c r="CV48" s="34">
        <v>269732.09999999998</v>
      </c>
      <c r="CW48" s="34">
        <f>268262.4-3432.4</f>
        <v>264830</v>
      </c>
      <c r="CX48" s="34">
        <v>0</v>
      </c>
      <c r="CY48" s="34">
        <v>0</v>
      </c>
      <c r="CZ48" s="34">
        <v>0</v>
      </c>
      <c r="DA48" s="34">
        <f>268262.4-3432.4</f>
        <v>264830</v>
      </c>
      <c r="DB48" s="34">
        <f>246074.8+6423.1+9176</f>
        <v>261673.9</v>
      </c>
      <c r="DC48" s="34">
        <v>0</v>
      </c>
      <c r="DD48" s="34">
        <v>0</v>
      </c>
      <c r="DE48" s="34">
        <v>0</v>
      </c>
      <c r="DF48" s="34">
        <f>246074.8+6423.1+9176</f>
        <v>261673.9</v>
      </c>
      <c r="DG48" s="34">
        <v>269732.09999999998</v>
      </c>
      <c r="DH48" s="34">
        <v>0</v>
      </c>
      <c r="DI48" s="34">
        <v>0</v>
      </c>
      <c r="DJ48" s="34">
        <v>0</v>
      </c>
      <c r="DK48" s="34">
        <v>269732.09999999998</v>
      </c>
      <c r="DL48" s="34">
        <f>268262.4-3432.4</f>
        <v>264830</v>
      </c>
      <c r="DM48" s="34">
        <v>0</v>
      </c>
      <c r="DN48" s="34">
        <v>0</v>
      </c>
      <c r="DO48" s="34">
        <v>0</v>
      </c>
      <c r="DP48" s="34">
        <f>268262.4-3432.4</f>
        <v>264830</v>
      </c>
      <c r="DQ48" s="34">
        <f>246074.8+6423.1+9176</f>
        <v>261673.9</v>
      </c>
      <c r="DR48" s="34">
        <v>0</v>
      </c>
      <c r="DS48" s="34">
        <v>0</v>
      </c>
      <c r="DT48" s="34">
        <v>0</v>
      </c>
      <c r="DU48" s="34">
        <f>246074.8+6423.1+9176</f>
        <v>261673.9</v>
      </c>
      <c r="DV48" s="3" t="s">
        <v>202</v>
      </c>
    </row>
    <row r="49" spans="1:126" ht="236.25" x14ac:dyDescent="0.2">
      <c r="A49" s="38" t="s">
        <v>0</v>
      </c>
      <c r="B49" s="39" t="s">
        <v>319</v>
      </c>
      <c r="C49" s="39" t="s">
        <v>320</v>
      </c>
      <c r="D49" s="38" t="s">
        <v>321</v>
      </c>
      <c r="E49" s="1" t="s">
        <v>551</v>
      </c>
      <c r="F49" s="1" t="s">
        <v>543</v>
      </c>
      <c r="G49" s="1" t="s">
        <v>582</v>
      </c>
      <c r="H49" s="1" t="s">
        <v>0</v>
      </c>
      <c r="I49" s="1" t="s">
        <v>0</v>
      </c>
      <c r="J49" s="1" t="s">
        <v>0</v>
      </c>
      <c r="K49" s="2" t="s">
        <v>0</v>
      </c>
      <c r="L49" s="1" t="s">
        <v>0</v>
      </c>
      <c r="M49" s="1" t="s">
        <v>0</v>
      </c>
      <c r="N49" s="1" t="s">
        <v>0</v>
      </c>
      <c r="O49" s="1" t="s">
        <v>0</v>
      </c>
      <c r="P49" s="1" t="s">
        <v>0</v>
      </c>
      <c r="Q49" s="1" t="s">
        <v>0</v>
      </c>
      <c r="R49" s="2" t="s">
        <v>0</v>
      </c>
      <c r="S49" s="1" t="s">
        <v>0</v>
      </c>
      <c r="T49" s="1" t="s">
        <v>0</v>
      </c>
      <c r="U49" s="1" t="s">
        <v>0</v>
      </c>
      <c r="V49" s="1" t="s">
        <v>0</v>
      </c>
      <c r="W49" s="1" t="s">
        <v>0</v>
      </c>
      <c r="X49" s="1" t="s">
        <v>0</v>
      </c>
      <c r="Y49" s="1" t="s">
        <v>0</v>
      </c>
      <c r="Z49" s="1" t="s">
        <v>0</v>
      </c>
      <c r="AA49" s="1" t="s">
        <v>0</v>
      </c>
      <c r="AB49" s="1" t="s">
        <v>0</v>
      </c>
      <c r="AC49" s="1" t="s">
        <v>0</v>
      </c>
      <c r="AD49" s="1" t="s">
        <v>0</v>
      </c>
      <c r="AE49" s="1" t="s">
        <v>601</v>
      </c>
      <c r="AF49" s="32" t="s">
        <v>0</v>
      </c>
      <c r="AG49" s="32" t="s">
        <v>0</v>
      </c>
      <c r="AH49" s="31" t="s">
        <v>51</v>
      </c>
      <c r="AI49" s="31" t="s">
        <v>322</v>
      </c>
      <c r="AJ49" s="34">
        <v>43051.7</v>
      </c>
      <c r="AK49" s="34">
        <v>35821.300000000003</v>
      </c>
      <c r="AL49" s="34">
        <v>0</v>
      </c>
      <c r="AM49" s="35">
        <v>0</v>
      </c>
      <c r="AN49" s="34">
        <v>0</v>
      </c>
      <c r="AO49" s="34">
        <v>0</v>
      </c>
      <c r="AP49" s="34">
        <v>0</v>
      </c>
      <c r="AQ49" s="34">
        <v>0</v>
      </c>
      <c r="AR49" s="34">
        <v>43051.7</v>
      </c>
      <c r="AS49" s="34">
        <v>35821.300000000003</v>
      </c>
      <c r="AT49" s="34">
        <v>40200.300000000003</v>
      </c>
      <c r="AU49" s="34">
        <v>0</v>
      </c>
      <c r="AV49" s="34">
        <v>0</v>
      </c>
      <c r="AW49" s="34">
        <v>0</v>
      </c>
      <c r="AX49" s="34">
        <v>40200.300000000003</v>
      </c>
      <c r="AY49" s="34">
        <f>11617.2+28442.9-856.9</f>
        <v>39203.200000000004</v>
      </c>
      <c r="AZ49" s="34">
        <v>0</v>
      </c>
      <c r="BA49" s="34">
        <v>0</v>
      </c>
      <c r="BB49" s="34">
        <v>0</v>
      </c>
      <c r="BC49" s="34">
        <f>AY49</f>
        <v>39203.200000000004</v>
      </c>
      <c r="BD49" s="34">
        <f>11617.2+27054.8-856.9</f>
        <v>37815.1</v>
      </c>
      <c r="BE49" s="34">
        <v>0</v>
      </c>
      <c r="BF49" s="34">
        <v>0</v>
      </c>
      <c r="BG49" s="34">
        <v>0</v>
      </c>
      <c r="BH49" s="34">
        <f t="shared" ref="BH49:BH54" si="221">BD49</f>
        <v>37815.1</v>
      </c>
      <c r="BI49" s="34">
        <f>11617.2+27054.8-856.9</f>
        <v>37815.1</v>
      </c>
      <c r="BJ49" s="34">
        <v>0</v>
      </c>
      <c r="BK49" s="34">
        <v>0</v>
      </c>
      <c r="BL49" s="34">
        <v>0</v>
      </c>
      <c r="BM49" s="34">
        <f t="shared" ref="BM49:BM54" si="222">BI49</f>
        <v>37815.1</v>
      </c>
      <c r="BN49" s="34">
        <v>42126.5</v>
      </c>
      <c r="BO49" s="34">
        <v>35445.800000000003</v>
      </c>
      <c r="BP49" s="34">
        <v>0</v>
      </c>
      <c r="BQ49" s="34">
        <v>0</v>
      </c>
      <c r="BR49" s="34">
        <v>0</v>
      </c>
      <c r="BS49" s="37" t="s">
        <v>197</v>
      </c>
      <c r="BT49" s="34">
        <v>0</v>
      </c>
      <c r="BU49" s="34">
        <v>0</v>
      </c>
      <c r="BV49" s="34">
        <v>42126.5</v>
      </c>
      <c r="BW49" s="34">
        <v>35445.800000000003</v>
      </c>
      <c r="BX49" s="34">
        <f>40200.3-315-6.2</f>
        <v>39879.100000000006</v>
      </c>
      <c r="BY49" s="34">
        <v>0</v>
      </c>
      <c r="BZ49" s="34">
        <v>0</v>
      </c>
      <c r="CA49" s="34">
        <v>0</v>
      </c>
      <c r="CB49" s="34">
        <f>40200.3-315-6.2</f>
        <v>39879.100000000006</v>
      </c>
      <c r="CC49" s="34">
        <f>11617.2+28442.9-856.9</f>
        <v>39203.200000000004</v>
      </c>
      <c r="CD49" s="34">
        <v>0</v>
      </c>
      <c r="CE49" s="34">
        <v>0</v>
      </c>
      <c r="CF49" s="34">
        <v>0</v>
      </c>
      <c r="CG49" s="34">
        <f>CC49</f>
        <v>39203.200000000004</v>
      </c>
      <c r="CH49" s="34">
        <f>11617.2+27054.8-856.9</f>
        <v>37815.1</v>
      </c>
      <c r="CI49" s="34">
        <v>0</v>
      </c>
      <c r="CJ49" s="34">
        <v>0</v>
      </c>
      <c r="CK49" s="34">
        <v>0</v>
      </c>
      <c r="CL49" s="34">
        <f t="shared" ref="CL49:CL54" si="223">CH49</f>
        <v>37815.1</v>
      </c>
      <c r="CM49" s="34">
        <f>11617.2+27054.8-856.9</f>
        <v>37815.1</v>
      </c>
      <c r="CN49" s="34">
        <v>0</v>
      </c>
      <c r="CO49" s="34">
        <v>0</v>
      </c>
      <c r="CP49" s="34">
        <v>0</v>
      </c>
      <c r="CQ49" s="34">
        <f t="shared" ref="CQ49:CQ54" si="224">CM49</f>
        <v>37815.1</v>
      </c>
      <c r="CR49" s="34">
        <v>36932.1</v>
      </c>
      <c r="CS49" s="34">
        <v>0</v>
      </c>
      <c r="CT49" s="34">
        <v>0</v>
      </c>
      <c r="CU49" s="34">
        <v>0</v>
      </c>
      <c r="CV49" s="34">
        <v>36932.1</v>
      </c>
      <c r="CW49" s="34">
        <v>40200.300000000003</v>
      </c>
      <c r="CX49" s="34">
        <v>0</v>
      </c>
      <c r="CY49" s="34">
        <v>0</v>
      </c>
      <c r="CZ49" s="34">
        <v>0</v>
      </c>
      <c r="DA49" s="34">
        <v>40200.300000000003</v>
      </c>
      <c r="DB49" s="34">
        <f>11617.2+28442.9-856.9</f>
        <v>39203.200000000004</v>
      </c>
      <c r="DC49" s="34">
        <v>0</v>
      </c>
      <c r="DD49" s="34">
        <v>0</v>
      </c>
      <c r="DE49" s="34">
        <v>0</v>
      </c>
      <c r="DF49" s="34">
        <f>DB49</f>
        <v>39203.200000000004</v>
      </c>
      <c r="DG49" s="34">
        <v>36006.9</v>
      </c>
      <c r="DH49" s="34">
        <v>0</v>
      </c>
      <c r="DI49" s="34">
        <v>0</v>
      </c>
      <c r="DJ49" s="34">
        <v>0</v>
      </c>
      <c r="DK49" s="34">
        <v>36006.9</v>
      </c>
      <c r="DL49" s="34">
        <f>40200.3-315-6.2</f>
        <v>39879.100000000006</v>
      </c>
      <c r="DM49" s="34">
        <v>0</v>
      </c>
      <c r="DN49" s="34">
        <v>0</v>
      </c>
      <c r="DO49" s="34">
        <v>0</v>
      </c>
      <c r="DP49" s="34">
        <f>40200.3-315-6.2</f>
        <v>39879.100000000006</v>
      </c>
      <c r="DQ49" s="34">
        <f>11617.2+28442.9-856.9</f>
        <v>39203.200000000004</v>
      </c>
      <c r="DR49" s="34">
        <v>0</v>
      </c>
      <c r="DS49" s="34">
        <v>0</v>
      </c>
      <c r="DT49" s="34">
        <v>0</v>
      </c>
      <c r="DU49" s="34">
        <f>DQ49</f>
        <v>39203.200000000004</v>
      </c>
      <c r="DV49" s="3" t="s">
        <v>202</v>
      </c>
    </row>
    <row r="50" spans="1:126" ht="202.5" x14ac:dyDescent="0.2">
      <c r="A50" s="38" t="s">
        <v>0</v>
      </c>
      <c r="B50" s="39" t="s">
        <v>323</v>
      </c>
      <c r="C50" s="39" t="s">
        <v>324</v>
      </c>
      <c r="D50" s="38" t="s">
        <v>325</v>
      </c>
      <c r="E50" s="1" t="s">
        <v>602</v>
      </c>
      <c r="F50" s="1" t="s">
        <v>540</v>
      </c>
      <c r="G50" s="1" t="s">
        <v>603</v>
      </c>
      <c r="H50" s="1"/>
      <c r="I50" s="1"/>
      <c r="J50" s="1"/>
      <c r="K50" s="2"/>
      <c r="L50" s="1"/>
      <c r="M50" s="1"/>
      <c r="N50" s="1"/>
      <c r="O50" s="1"/>
      <c r="P50" s="1"/>
      <c r="Q50" s="1"/>
      <c r="R50" s="2"/>
      <c r="S50" s="1" t="s">
        <v>0</v>
      </c>
      <c r="T50" s="1" t="s">
        <v>0</v>
      </c>
      <c r="U50" s="1" t="s">
        <v>0</v>
      </c>
      <c r="V50" s="1" t="s">
        <v>0</v>
      </c>
      <c r="W50" s="1" t="s">
        <v>0</v>
      </c>
      <c r="X50" s="1" t="s">
        <v>0</v>
      </c>
      <c r="Y50" s="1"/>
      <c r="Z50" s="1"/>
      <c r="AA50" s="1"/>
      <c r="AB50" s="1" t="s">
        <v>604</v>
      </c>
      <c r="AC50" s="1" t="s">
        <v>543</v>
      </c>
      <c r="AD50" s="1" t="s">
        <v>605</v>
      </c>
      <c r="AE50" s="1" t="s">
        <v>606</v>
      </c>
      <c r="AF50" s="32" t="s">
        <v>0</v>
      </c>
      <c r="AG50" s="32" t="s">
        <v>0</v>
      </c>
      <c r="AH50" s="31" t="s">
        <v>51</v>
      </c>
      <c r="AI50" s="31" t="s">
        <v>326</v>
      </c>
      <c r="AJ50" s="34">
        <v>204600.2</v>
      </c>
      <c r="AK50" s="34">
        <v>202362.8</v>
      </c>
      <c r="AL50" s="34">
        <v>0</v>
      </c>
      <c r="AM50" s="35">
        <v>0</v>
      </c>
      <c r="AN50" s="34">
        <v>0</v>
      </c>
      <c r="AO50" s="34">
        <v>0</v>
      </c>
      <c r="AP50" s="34">
        <v>0</v>
      </c>
      <c r="AQ50" s="34">
        <v>0</v>
      </c>
      <c r="AR50" s="34">
        <v>204600.2</v>
      </c>
      <c r="AS50" s="34">
        <v>202362.8</v>
      </c>
      <c r="AT50" s="34">
        <f>203447.9+2758.5</f>
        <v>206206.4</v>
      </c>
      <c r="AU50" s="34">
        <v>0</v>
      </c>
      <c r="AV50" s="34">
        <v>0</v>
      </c>
      <c r="AW50" s="34">
        <v>0</v>
      </c>
      <c r="AX50" s="34">
        <f>AT50</f>
        <v>206206.4</v>
      </c>
      <c r="AY50" s="34">
        <f>79502.1+580+4997+48358.1+2758.5+52429.6</f>
        <v>188625.30000000002</v>
      </c>
      <c r="AZ50" s="34">
        <v>0</v>
      </c>
      <c r="BA50" s="34">
        <v>0</v>
      </c>
      <c r="BB50" s="34">
        <v>0</v>
      </c>
      <c r="BC50" s="34">
        <f>AY50</f>
        <v>188625.30000000002</v>
      </c>
      <c r="BD50" s="34">
        <f>79502.1+4997+48358.2+2758.5+52369.5</f>
        <v>187985.3</v>
      </c>
      <c r="BE50" s="34">
        <v>0</v>
      </c>
      <c r="BF50" s="34">
        <v>0</v>
      </c>
      <c r="BG50" s="34">
        <v>0</v>
      </c>
      <c r="BH50" s="34">
        <f t="shared" si="221"/>
        <v>187985.3</v>
      </c>
      <c r="BI50" s="34">
        <f>83249.1+4997+48358.2+2758.5+52369.5</f>
        <v>191732.3</v>
      </c>
      <c r="BJ50" s="34">
        <v>0</v>
      </c>
      <c r="BK50" s="34">
        <v>0</v>
      </c>
      <c r="BL50" s="34">
        <v>0</v>
      </c>
      <c r="BM50" s="34">
        <f t="shared" si="222"/>
        <v>191732.3</v>
      </c>
      <c r="BN50" s="34">
        <v>203114.3</v>
      </c>
      <c r="BO50" s="34">
        <v>200983.6</v>
      </c>
      <c r="BP50" s="34">
        <v>0</v>
      </c>
      <c r="BQ50" s="34">
        <v>0</v>
      </c>
      <c r="BR50" s="34">
        <v>0</v>
      </c>
      <c r="BS50" s="37" t="s">
        <v>197</v>
      </c>
      <c r="BT50" s="34">
        <v>0</v>
      </c>
      <c r="BU50" s="34">
        <v>0</v>
      </c>
      <c r="BV50" s="34">
        <v>203114.3</v>
      </c>
      <c r="BW50" s="34">
        <v>200983.6</v>
      </c>
      <c r="BX50" s="34">
        <f>203447.9+2758.5-545.7-93.1-120-70.5</f>
        <v>205377.09999999998</v>
      </c>
      <c r="BY50" s="34">
        <v>0</v>
      </c>
      <c r="BZ50" s="34">
        <v>0</v>
      </c>
      <c r="CA50" s="34">
        <v>0</v>
      </c>
      <c r="CB50" s="34">
        <f>203447.9+2758.5-545.7-93.1-120-70.5</f>
        <v>205377.09999999998</v>
      </c>
      <c r="CC50" s="34">
        <f>79502.1+580+4997+48358.1+2758.5+52429.6</f>
        <v>188625.30000000002</v>
      </c>
      <c r="CD50" s="34">
        <v>0</v>
      </c>
      <c r="CE50" s="34">
        <v>0</v>
      </c>
      <c r="CF50" s="34">
        <v>0</v>
      </c>
      <c r="CG50" s="34">
        <f>CC50</f>
        <v>188625.30000000002</v>
      </c>
      <c r="CH50" s="34">
        <f>79502.1+4997+48358.2+2758.5+52369.5</f>
        <v>187985.3</v>
      </c>
      <c r="CI50" s="34">
        <v>0</v>
      </c>
      <c r="CJ50" s="34">
        <v>0</v>
      </c>
      <c r="CK50" s="34">
        <v>0</v>
      </c>
      <c r="CL50" s="34">
        <f t="shared" si="223"/>
        <v>187985.3</v>
      </c>
      <c r="CM50" s="34">
        <f>83249.1+4997+48358.2+2758.5+52369.5</f>
        <v>191732.3</v>
      </c>
      <c r="CN50" s="34">
        <v>0</v>
      </c>
      <c r="CO50" s="34">
        <v>0</v>
      </c>
      <c r="CP50" s="34">
        <v>0</v>
      </c>
      <c r="CQ50" s="34">
        <f t="shared" si="224"/>
        <v>191732.3</v>
      </c>
      <c r="CR50" s="34">
        <v>208106.2</v>
      </c>
      <c r="CS50" s="34">
        <v>3506</v>
      </c>
      <c r="CT50" s="34">
        <v>0</v>
      </c>
      <c r="CU50" s="34">
        <v>0</v>
      </c>
      <c r="CV50" s="34">
        <v>204600.2</v>
      </c>
      <c r="CW50" s="34">
        <f>203447.9+2758.5</f>
        <v>206206.4</v>
      </c>
      <c r="CX50" s="34">
        <v>0</v>
      </c>
      <c r="CY50" s="34">
        <v>0</v>
      </c>
      <c r="CZ50" s="34">
        <v>0</v>
      </c>
      <c r="DA50" s="34">
        <f>CW50</f>
        <v>206206.4</v>
      </c>
      <c r="DB50" s="34">
        <f>79502.1+580+4997+48358.1+2758.5+52429.6</f>
        <v>188625.30000000002</v>
      </c>
      <c r="DC50" s="34">
        <v>0</v>
      </c>
      <c r="DD50" s="34">
        <v>0</v>
      </c>
      <c r="DE50" s="34">
        <v>0</v>
      </c>
      <c r="DF50" s="34">
        <f>DB50</f>
        <v>188625.30000000002</v>
      </c>
      <c r="DG50" s="34">
        <v>206620.3</v>
      </c>
      <c r="DH50" s="34">
        <v>3506</v>
      </c>
      <c r="DI50" s="34">
        <v>0</v>
      </c>
      <c r="DJ50" s="34">
        <v>0</v>
      </c>
      <c r="DK50" s="34">
        <v>203114.3</v>
      </c>
      <c r="DL50" s="34">
        <f>203447.9+2758.5-545.7-93.1-120-70.5</f>
        <v>205377.09999999998</v>
      </c>
      <c r="DM50" s="34">
        <v>0</v>
      </c>
      <c r="DN50" s="34">
        <v>0</v>
      </c>
      <c r="DO50" s="34">
        <v>0</v>
      </c>
      <c r="DP50" s="34">
        <f>203447.9+2758.5-545.7-93.1-120-70.5</f>
        <v>205377.09999999998</v>
      </c>
      <c r="DQ50" s="34">
        <f>79502.1+580+4997+48358.1+2758.5+52429.6</f>
        <v>188625.30000000002</v>
      </c>
      <c r="DR50" s="34">
        <v>0</v>
      </c>
      <c r="DS50" s="34">
        <v>0</v>
      </c>
      <c r="DT50" s="34">
        <v>0</v>
      </c>
      <c r="DU50" s="34">
        <f>DQ50</f>
        <v>188625.30000000002</v>
      </c>
      <c r="DV50" s="3" t="s">
        <v>192</v>
      </c>
    </row>
    <row r="51" spans="1:126" ht="135" x14ac:dyDescent="0.2">
      <c r="A51" s="38" t="s">
        <v>0</v>
      </c>
      <c r="B51" s="39" t="s">
        <v>327</v>
      </c>
      <c r="C51" s="39" t="s">
        <v>328</v>
      </c>
      <c r="D51" s="38" t="s">
        <v>329</v>
      </c>
      <c r="E51" s="1" t="s">
        <v>607</v>
      </c>
      <c r="F51" s="1" t="s">
        <v>540</v>
      </c>
      <c r="G51" s="1" t="s">
        <v>608</v>
      </c>
      <c r="H51" s="1" t="s">
        <v>0</v>
      </c>
      <c r="I51" s="1" t="s">
        <v>0</v>
      </c>
      <c r="J51" s="1" t="s">
        <v>0</v>
      </c>
      <c r="K51" s="2" t="s">
        <v>0</v>
      </c>
      <c r="L51" s="1" t="s">
        <v>0</v>
      </c>
      <c r="M51" s="1" t="s">
        <v>0</v>
      </c>
      <c r="N51" s="1" t="s">
        <v>0</v>
      </c>
      <c r="O51" s="1" t="s">
        <v>0</v>
      </c>
      <c r="P51" s="1" t="s">
        <v>0</v>
      </c>
      <c r="Q51" s="1" t="s">
        <v>0</v>
      </c>
      <c r="R51" s="2" t="s">
        <v>0</v>
      </c>
      <c r="S51" s="1" t="s">
        <v>0</v>
      </c>
      <c r="T51" s="1" t="s">
        <v>0</v>
      </c>
      <c r="U51" s="1" t="s">
        <v>0</v>
      </c>
      <c r="V51" s="1" t="s">
        <v>0</v>
      </c>
      <c r="W51" s="1" t="s">
        <v>0</v>
      </c>
      <c r="X51" s="1" t="s">
        <v>0</v>
      </c>
      <c r="Y51" s="1" t="s">
        <v>609</v>
      </c>
      <c r="Z51" s="1"/>
      <c r="AA51" s="1"/>
      <c r="AB51" s="1" t="s">
        <v>0</v>
      </c>
      <c r="AC51" s="1" t="s">
        <v>0</v>
      </c>
      <c r="AD51" s="1" t="s">
        <v>0</v>
      </c>
      <c r="AE51" s="1" t="s">
        <v>610</v>
      </c>
      <c r="AF51" s="32" t="s">
        <v>0</v>
      </c>
      <c r="AG51" s="32" t="s">
        <v>0</v>
      </c>
      <c r="AH51" s="31" t="s">
        <v>73</v>
      </c>
      <c r="AI51" s="31" t="s">
        <v>330</v>
      </c>
      <c r="AJ51" s="34">
        <v>356.3</v>
      </c>
      <c r="AK51" s="34">
        <v>50</v>
      </c>
      <c r="AL51" s="34">
        <v>0</v>
      </c>
      <c r="AM51" s="35">
        <v>0</v>
      </c>
      <c r="AN51" s="34">
        <v>0</v>
      </c>
      <c r="AO51" s="34">
        <v>0</v>
      </c>
      <c r="AP51" s="34">
        <v>0</v>
      </c>
      <c r="AQ51" s="34">
        <v>0</v>
      </c>
      <c r="AR51" s="34">
        <v>356.3</v>
      </c>
      <c r="AS51" s="34">
        <v>50</v>
      </c>
      <c r="AT51" s="34">
        <v>200</v>
      </c>
      <c r="AU51" s="34">
        <v>0</v>
      </c>
      <c r="AV51" s="34">
        <v>0</v>
      </c>
      <c r="AW51" s="34">
        <v>0</v>
      </c>
      <c r="AX51" s="34">
        <v>200</v>
      </c>
      <c r="AY51" s="34">
        <v>80</v>
      </c>
      <c r="AZ51" s="34">
        <v>0</v>
      </c>
      <c r="BA51" s="34">
        <v>0</v>
      </c>
      <c r="BB51" s="34">
        <v>0</v>
      </c>
      <c r="BC51" s="34">
        <v>80</v>
      </c>
      <c r="BD51" s="34">
        <v>140</v>
      </c>
      <c r="BE51" s="34">
        <v>0</v>
      </c>
      <c r="BF51" s="34">
        <v>0</v>
      </c>
      <c r="BG51" s="34">
        <v>0</v>
      </c>
      <c r="BH51" s="34">
        <f t="shared" si="221"/>
        <v>140</v>
      </c>
      <c r="BI51" s="34">
        <v>140</v>
      </c>
      <c r="BJ51" s="34">
        <v>0</v>
      </c>
      <c r="BK51" s="34">
        <v>0</v>
      </c>
      <c r="BL51" s="34">
        <v>0</v>
      </c>
      <c r="BM51" s="34">
        <f t="shared" si="222"/>
        <v>140</v>
      </c>
      <c r="BN51" s="34">
        <v>356.3</v>
      </c>
      <c r="BO51" s="34">
        <v>50</v>
      </c>
      <c r="BP51" s="34">
        <v>0</v>
      </c>
      <c r="BQ51" s="34">
        <v>0</v>
      </c>
      <c r="BR51" s="34">
        <v>0</v>
      </c>
      <c r="BS51" s="37" t="s">
        <v>197</v>
      </c>
      <c r="BT51" s="34">
        <v>0</v>
      </c>
      <c r="BU51" s="34">
        <v>0</v>
      </c>
      <c r="BV51" s="34">
        <v>356.3</v>
      </c>
      <c r="BW51" s="34">
        <v>50</v>
      </c>
      <c r="BX51" s="34">
        <v>200</v>
      </c>
      <c r="BY51" s="34">
        <v>0</v>
      </c>
      <c r="BZ51" s="34">
        <v>0</v>
      </c>
      <c r="CA51" s="34">
        <v>0</v>
      </c>
      <c r="CB51" s="34">
        <v>200</v>
      </c>
      <c r="CC51" s="34">
        <v>80</v>
      </c>
      <c r="CD51" s="34">
        <v>0</v>
      </c>
      <c r="CE51" s="34">
        <v>0</v>
      </c>
      <c r="CF51" s="34">
        <v>0</v>
      </c>
      <c r="CG51" s="34">
        <v>80</v>
      </c>
      <c r="CH51" s="34">
        <v>140</v>
      </c>
      <c r="CI51" s="34">
        <v>0</v>
      </c>
      <c r="CJ51" s="34">
        <v>0</v>
      </c>
      <c r="CK51" s="34">
        <v>0</v>
      </c>
      <c r="CL51" s="34">
        <f t="shared" si="223"/>
        <v>140</v>
      </c>
      <c r="CM51" s="34">
        <v>140</v>
      </c>
      <c r="CN51" s="34">
        <v>0</v>
      </c>
      <c r="CO51" s="34">
        <v>0</v>
      </c>
      <c r="CP51" s="34">
        <v>0</v>
      </c>
      <c r="CQ51" s="34">
        <f t="shared" si="224"/>
        <v>140</v>
      </c>
      <c r="CR51" s="34">
        <v>356.3</v>
      </c>
      <c r="CS51" s="34">
        <v>0</v>
      </c>
      <c r="CT51" s="34">
        <v>0</v>
      </c>
      <c r="CU51" s="34">
        <v>0</v>
      </c>
      <c r="CV51" s="34">
        <v>356.3</v>
      </c>
      <c r="CW51" s="34">
        <v>200</v>
      </c>
      <c r="CX51" s="34">
        <v>0</v>
      </c>
      <c r="CY51" s="34">
        <v>0</v>
      </c>
      <c r="CZ51" s="34">
        <v>0</v>
      </c>
      <c r="DA51" s="34">
        <v>200</v>
      </c>
      <c r="DB51" s="34">
        <v>80</v>
      </c>
      <c r="DC51" s="34">
        <v>0</v>
      </c>
      <c r="DD51" s="34">
        <v>0</v>
      </c>
      <c r="DE51" s="34">
        <v>0</v>
      </c>
      <c r="DF51" s="34">
        <v>80</v>
      </c>
      <c r="DG51" s="34">
        <v>356.3</v>
      </c>
      <c r="DH51" s="34">
        <v>0</v>
      </c>
      <c r="DI51" s="34">
        <v>0</v>
      </c>
      <c r="DJ51" s="34">
        <v>0</v>
      </c>
      <c r="DK51" s="34">
        <v>356.3</v>
      </c>
      <c r="DL51" s="34">
        <v>200</v>
      </c>
      <c r="DM51" s="34">
        <v>0</v>
      </c>
      <c r="DN51" s="34">
        <v>0</v>
      </c>
      <c r="DO51" s="34">
        <v>0</v>
      </c>
      <c r="DP51" s="34">
        <v>200</v>
      </c>
      <c r="DQ51" s="34">
        <v>80</v>
      </c>
      <c r="DR51" s="34">
        <v>0</v>
      </c>
      <c r="DS51" s="34">
        <v>0</v>
      </c>
      <c r="DT51" s="34">
        <v>0</v>
      </c>
      <c r="DU51" s="34">
        <v>80</v>
      </c>
      <c r="DV51" s="3" t="s">
        <v>202</v>
      </c>
    </row>
    <row r="52" spans="1:126" ht="157.5" x14ac:dyDescent="0.2">
      <c r="A52" s="38" t="s">
        <v>0</v>
      </c>
      <c r="B52" s="39" t="s">
        <v>331</v>
      </c>
      <c r="C52" s="39" t="s">
        <v>332</v>
      </c>
      <c r="D52" s="38" t="s">
        <v>333</v>
      </c>
      <c r="E52" s="1" t="s">
        <v>551</v>
      </c>
      <c r="F52" s="1" t="s">
        <v>543</v>
      </c>
      <c r="G52" s="1" t="s">
        <v>582</v>
      </c>
      <c r="H52" s="1" t="s">
        <v>0</v>
      </c>
      <c r="I52" s="1" t="s">
        <v>0</v>
      </c>
      <c r="J52" s="1" t="s">
        <v>0</v>
      </c>
      <c r="K52" s="2" t="s">
        <v>0</v>
      </c>
      <c r="L52" s="1" t="s">
        <v>0</v>
      </c>
      <c r="M52" s="1" t="s">
        <v>0</v>
      </c>
      <c r="N52" s="1" t="s">
        <v>0</v>
      </c>
      <c r="O52" s="1" t="s">
        <v>0</v>
      </c>
      <c r="P52" s="1" t="s">
        <v>0</v>
      </c>
      <c r="Q52" s="1" t="s">
        <v>0</v>
      </c>
      <c r="R52" s="2" t="s">
        <v>0</v>
      </c>
      <c r="S52" s="1" t="s">
        <v>0</v>
      </c>
      <c r="T52" s="1" t="s">
        <v>0</v>
      </c>
      <c r="U52" s="1" t="s">
        <v>0</v>
      </c>
      <c r="V52" s="1" t="s">
        <v>0</v>
      </c>
      <c r="W52" s="1" t="s">
        <v>0</v>
      </c>
      <c r="X52" s="1" t="s">
        <v>0</v>
      </c>
      <c r="Y52" s="1" t="s">
        <v>0</v>
      </c>
      <c r="Z52" s="1" t="s">
        <v>0</v>
      </c>
      <c r="AA52" s="1" t="s">
        <v>0</v>
      </c>
      <c r="AB52" s="1" t="s">
        <v>0</v>
      </c>
      <c r="AC52" s="1" t="s">
        <v>0</v>
      </c>
      <c r="AD52" s="1" t="s">
        <v>0</v>
      </c>
      <c r="AE52" s="1" t="s">
        <v>611</v>
      </c>
      <c r="AF52" s="32" t="s">
        <v>0</v>
      </c>
      <c r="AG52" s="32" t="s">
        <v>0</v>
      </c>
      <c r="AH52" s="31" t="s">
        <v>51</v>
      </c>
      <c r="AI52" s="31" t="s">
        <v>318</v>
      </c>
      <c r="AJ52" s="34">
        <v>4983.3</v>
      </c>
      <c r="AK52" s="34">
        <v>4908.3999999999996</v>
      </c>
      <c r="AL52" s="34">
        <v>0</v>
      </c>
      <c r="AM52" s="35">
        <v>0</v>
      </c>
      <c r="AN52" s="34">
        <v>0</v>
      </c>
      <c r="AO52" s="34">
        <v>0</v>
      </c>
      <c r="AP52" s="34">
        <v>0</v>
      </c>
      <c r="AQ52" s="34">
        <v>0</v>
      </c>
      <c r="AR52" s="34">
        <v>4983.3</v>
      </c>
      <c r="AS52" s="34">
        <v>4908.3999999999996</v>
      </c>
      <c r="AT52" s="34">
        <v>4045</v>
      </c>
      <c r="AU52" s="34">
        <v>0</v>
      </c>
      <c r="AV52" s="34">
        <v>0</v>
      </c>
      <c r="AW52" s="34">
        <v>0</v>
      </c>
      <c r="AX52" s="34">
        <v>4045</v>
      </c>
      <c r="AY52" s="34">
        <v>2176</v>
      </c>
      <c r="AZ52" s="34">
        <v>0</v>
      </c>
      <c r="BA52" s="34">
        <v>0</v>
      </c>
      <c r="BB52" s="34">
        <v>0</v>
      </c>
      <c r="BC52" s="34">
        <v>2176</v>
      </c>
      <c r="BD52" s="34">
        <v>2135.3000000000002</v>
      </c>
      <c r="BE52" s="34">
        <v>0</v>
      </c>
      <c r="BF52" s="34">
        <v>0</v>
      </c>
      <c r="BG52" s="34">
        <v>0</v>
      </c>
      <c r="BH52" s="34">
        <f t="shared" si="221"/>
        <v>2135.3000000000002</v>
      </c>
      <c r="BI52" s="34">
        <v>2135.3000000000002</v>
      </c>
      <c r="BJ52" s="34">
        <v>0</v>
      </c>
      <c r="BK52" s="34">
        <v>0</v>
      </c>
      <c r="BL52" s="34">
        <v>0</v>
      </c>
      <c r="BM52" s="34">
        <f t="shared" si="222"/>
        <v>2135.3000000000002</v>
      </c>
      <c r="BN52" s="34">
        <v>4983.3</v>
      </c>
      <c r="BO52" s="34">
        <v>4908.3999999999996</v>
      </c>
      <c r="BP52" s="34">
        <v>0</v>
      </c>
      <c r="BQ52" s="34">
        <v>0</v>
      </c>
      <c r="BR52" s="34">
        <v>0</v>
      </c>
      <c r="BS52" s="37" t="s">
        <v>197</v>
      </c>
      <c r="BT52" s="34">
        <v>0</v>
      </c>
      <c r="BU52" s="34">
        <v>0</v>
      </c>
      <c r="BV52" s="34">
        <v>4983.3</v>
      </c>
      <c r="BW52" s="34">
        <v>4908.3999999999996</v>
      </c>
      <c r="BX52" s="34">
        <v>4045</v>
      </c>
      <c r="BY52" s="34">
        <v>0</v>
      </c>
      <c r="BZ52" s="34">
        <v>0</v>
      </c>
      <c r="CA52" s="34">
        <v>0</v>
      </c>
      <c r="CB52" s="34">
        <v>4045</v>
      </c>
      <c r="CC52" s="34">
        <v>2176</v>
      </c>
      <c r="CD52" s="34">
        <v>0</v>
      </c>
      <c r="CE52" s="34">
        <v>0</v>
      </c>
      <c r="CF52" s="34">
        <v>0</v>
      </c>
      <c r="CG52" s="34">
        <v>2176</v>
      </c>
      <c r="CH52" s="34">
        <v>2135.3000000000002</v>
      </c>
      <c r="CI52" s="34">
        <v>0</v>
      </c>
      <c r="CJ52" s="34">
        <v>0</v>
      </c>
      <c r="CK52" s="34">
        <v>0</v>
      </c>
      <c r="CL52" s="34">
        <f t="shared" si="223"/>
        <v>2135.3000000000002</v>
      </c>
      <c r="CM52" s="34">
        <v>2135.3000000000002</v>
      </c>
      <c r="CN52" s="34">
        <v>0</v>
      </c>
      <c r="CO52" s="34">
        <v>0</v>
      </c>
      <c r="CP52" s="34">
        <v>0</v>
      </c>
      <c r="CQ52" s="34">
        <f t="shared" si="224"/>
        <v>2135.3000000000002</v>
      </c>
      <c r="CR52" s="34">
        <v>4983.3</v>
      </c>
      <c r="CS52" s="34">
        <v>0</v>
      </c>
      <c r="CT52" s="34">
        <v>0</v>
      </c>
      <c r="CU52" s="34">
        <v>0</v>
      </c>
      <c r="CV52" s="34">
        <v>4983.3</v>
      </c>
      <c r="CW52" s="34">
        <v>4045</v>
      </c>
      <c r="CX52" s="34">
        <v>0</v>
      </c>
      <c r="CY52" s="34">
        <v>0</v>
      </c>
      <c r="CZ52" s="34">
        <v>0</v>
      </c>
      <c r="DA52" s="34">
        <v>4045</v>
      </c>
      <c r="DB52" s="34">
        <v>2176</v>
      </c>
      <c r="DC52" s="34">
        <v>0</v>
      </c>
      <c r="DD52" s="34">
        <v>0</v>
      </c>
      <c r="DE52" s="34">
        <v>0</v>
      </c>
      <c r="DF52" s="34">
        <v>2176</v>
      </c>
      <c r="DG52" s="34">
        <v>4983.3</v>
      </c>
      <c r="DH52" s="34">
        <v>0</v>
      </c>
      <c r="DI52" s="34">
        <v>0</v>
      </c>
      <c r="DJ52" s="34">
        <v>0</v>
      </c>
      <c r="DK52" s="34">
        <v>4983.3</v>
      </c>
      <c r="DL52" s="34">
        <v>4045</v>
      </c>
      <c r="DM52" s="34">
        <v>0</v>
      </c>
      <c r="DN52" s="34">
        <v>0</v>
      </c>
      <c r="DO52" s="34">
        <v>0</v>
      </c>
      <c r="DP52" s="34">
        <v>4045</v>
      </c>
      <c r="DQ52" s="34">
        <v>2176</v>
      </c>
      <c r="DR52" s="34">
        <v>0</v>
      </c>
      <c r="DS52" s="34">
        <v>0</v>
      </c>
      <c r="DT52" s="34">
        <v>0</v>
      </c>
      <c r="DU52" s="34">
        <v>2176</v>
      </c>
      <c r="DV52" s="3" t="s">
        <v>202</v>
      </c>
    </row>
    <row r="53" spans="1:126" ht="191.25" x14ac:dyDescent="0.2">
      <c r="A53" s="38" t="s">
        <v>0</v>
      </c>
      <c r="B53" s="39" t="s">
        <v>334</v>
      </c>
      <c r="C53" s="39" t="s">
        <v>335</v>
      </c>
      <c r="D53" s="38" t="s">
        <v>336</v>
      </c>
      <c r="E53" s="1" t="s">
        <v>551</v>
      </c>
      <c r="F53" s="5" t="s">
        <v>543</v>
      </c>
      <c r="G53" s="5" t="s">
        <v>582</v>
      </c>
      <c r="H53" s="1" t="s">
        <v>0</v>
      </c>
      <c r="I53" s="1" t="s">
        <v>0</v>
      </c>
      <c r="J53" s="1" t="s">
        <v>0</v>
      </c>
      <c r="K53" s="2" t="s">
        <v>0</v>
      </c>
      <c r="L53" s="1" t="s">
        <v>0</v>
      </c>
      <c r="M53" s="1" t="s">
        <v>0</v>
      </c>
      <c r="N53" s="1" t="s">
        <v>0</v>
      </c>
      <c r="O53" s="1" t="s">
        <v>0</v>
      </c>
      <c r="P53" s="1" t="s">
        <v>0</v>
      </c>
      <c r="Q53" s="1" t="s">
        <v>0</v>
      </c>
      <c r="R53" s="2" t="s">
        <v>0</v>
      </c>
      <c r="S53" s="1" t="s">
        <v>0</v>
      </c>
      <c r="T53" s="1" t="s">
        <v>0</v>
      </c>
      <c r="U53" s="1" t="s">
        <v>0</v>
      </c>
      <c r="V53" s="1" t="s">
        <v>0</v>
      </c>
      <c r="W53" s="1" t="s">
        <v>0</v>
      </c>
      <c r="X53" s="1" t="s">
        <v>0</v>
      </c>
      <c r="Y53" s="1" t="s">
        <v>0</v>
      </c>
      <c r="Z53" s="1" t="s">
        <v>0</v>
      </c>
      <c r="AA53" s="1" t="s">
        <v>0</v>
      </c>
      <c r="AB53" s="1" t="s">
        <v>0</v>
      </c>
      <c r="AC53" s="1" t="s">
        <v>0</v>
      </c>
      <c r="AD53" s="1" t="s">
        <v>0</v>
      </c>
      <c r="AE53" s="1" t="s">
        <v>680</v>
      </c>
      <c r="AF53" s="32" t="s">
        <v>0</v>
      </c>
      <c r="AG53" s="32" t="s">
        <v>0</v>
      </c>
      <c r="AH53" s="31" t="s">
        <v>65</v>
      </c>
      <c r="AI53" s="31" t="s">
        <v>337</v>
      </c>
      <c r="AJ53" s="34">
        <v>69029.5</v>
      </c>
      <c r="AK53" s="34">
        <v>64748.9</v>
      </c>
      <c r="AL53" s="34">
        <v>0</v>
      </c>
      <c r="AM53" s="35">
        <v>0</v>
      </c>
      <c r="AN53" s="34">
        <v>0</v>
      </c>
      <c r="AO53" s="34">
        <v>0</v>
      </c>
      <c r="AP53" s="34">
        <v>0</v>
      </c>
      <c r="AQ53" s="34">
        <v>0</v>
      </c>
      <c r="AR53" s="34">
        <v>69029.5</v>
      </c>
      <c r="AS53" s="34">
        <v>64748.9</v>
      </c>
      <c r="AT53" s="34">
        <v>66463.600000000006</v>
      </c>
      <c r="AU53" s="34">
        <v>0</v>
      </c>
      <c r="AV53" s="34">
        <v>0</v>
      </c>
      <c r="AW53" s="34">
        <v>0</v>
      </c>
      <c r="AX53" s="34">
        <v>66463.600000000006</v>
      </c>
      <c r="AY53" s="34">
        <f>65996.4+1572.6</f>
        <v>67569</v>
      </c>
      <c r="AZ53" s="34">
        <v>0</v>
      </c>
      <c r="BA53" s="34">
        <v>0</v>
      </c>
      <c r="BB53" s="34">
        <v>0</v>
      </c>
      <c r="BC53" s="34">
        <f>AY53</f>
        <v>67569</v>
      </c>
      <c r="BD53" s="34">
        <v>66092.5</v>
      </c>
      <c r="BE53" s="34">
        <v>0</v>
      </c>
      <c r="BF53" s="34">
        <v>0</v>
      </c>
      <c r="BG53" s="34">
        <v>0</v>
      </c>
      <c r="BH53" s="34">
        <f t="shared" si="221"/>
        <v>66092.5</v>
      </c>
      <c r="BI53" s="34">
        <v>66136.3</v>
      </c>
      <c r="BJ53" s="34">
        <v>0</v>
      </c>
      <c r="BK53" s="34">
        <v>0</v>
      </c>
      <c r="BL53" s="34">
        <v>0</v>
      </c>
      <c r="BM53" s="34">
        <f t="shared" si="222"/>
        <v>66136.3</v>
      </c>
      <c r="BN53" s="34">
        <v>69029.5</v>
      </c>
      <c r="BO53" s="34">
        <v>64748.9</v>
      </c>
      <c r="BP53" s="34">
        <v>0</v>
      </c>
      <c r="BQ53" s="34">
        <v>0</v>
      </c>
      <c r="BR53" s="34">
        <v>0</v>
      </c>
      <c r="BS53" s="37" t="s">
        <v>197</v>
      </c>
      <c r="BT53" s="34">
        <v>0</v>
      </c>
      <c r="BU53" s="34">
        <v>0</v>
      </c>
      <c r="BV53" s="34">
        <v>69029.5</v>
      </c>
      <c r="BW53" s="34">
        <v>64748.9</v>
      </c>
      <c r="BX53" s="34">
        <v>66463.600000000006</v>
      </c>
      <c r="BY53" s="34">
        <v>0</v>
      </c>
      <c r="BZ53" s="34">
        <v>0</v>
      </c>
      <c r="CA53" s="34">
        <v>0</v>
      </c>
      <c r="CB53" s="34">
        <v>66463.600000000006</v>
      </c>
      <c r="CC53" s="34">
        <f>65996.4+1572.6</f>
        <v>67569</v>
      </c>
      <c r="CD53" s="34">
        <v>0</v>
      </c>
      <c r="CE53" s="34">
        <v>0</v>
      </c>
      <c r="CF53" s="34">
        <v>0</v>
      </c>
      <c r="CG53" s="34">
        <f>CC53</f>
        <v>67569</v>
      </c>
      <c r="CH53" s="34">
        <v>66092.5</v>
      </c>
      <c r="CI53" s="34">
        <v>0</v>
      </c>
      <c r="CJ53" s="34">
        <v>0</v>
      </c>
      <c r="CK53" s="34">
        <v>0</v>
      </c>
      <c r="CL53" s="34">
        <f t="shared" si="223"/>
        <v>66092.5</v>
      </c>
      <c r="CM53" s="34">
        <v>66136.3</v>
      </c>
      <c r="CN53" s="34">
        <v>0</v>
      </c>
      <c r="CO53" s="34">
        <v>0</v>
      </c>
      <c r="CP53" s="34">
        <v>0</v>
      </c>
      <c r="CQ53" s="34">
        <f t="shared" si="224"/>
        <v>66136.3</v>
      </c>
      <c r="CR53" s="34">
        <v>69029.5</v>
      </c>
      <c r="CS53" s="34">
        <v>0</v>
      </c>
      <c r="CT53" s="34">
        <v>0</v>
      </c>
      <c r="CU53" s="34">
        <v>0</v>
      </c>
      <c r="CV53" s="34">
        <v>69029.5</v>
      </c>
      <c r="CW53" s="34">
        <v>66463.600000000006</v>
      </c>
      <c r="CX53" s="34">
        <v>0</v>
      </c>
      <c r="CY53" s="34">
        <v>0</v>
      </c>
      <c r="CZ53" s="34">
        <v>0</v>
      </c>
      <c r="DA53" s="34">
        <v>66463.600000000006</v>
      </c>
      <c r="DB53" s="34">
        <f>65996.4+1572.6</f>
        <v>67569</v>
      </c>
      <c r="DC53" s="34">
        <v>0</v>
      </c>
      <c r="DD53" s="34">
        <v>0</v>
      </c>
      <c r="DE53" s="34">
        <v>0</v>
      </c>
      <c r="DF53" s="34">
        <f>DB53</f>
        <v>67569</v>
      </c>
      <c r="DG53" s="34">
        <v>69029.5</v>
      </c>
      <c r="DH53" s="34">
        <v>0</v>
      </c>
      <c r="DI53" s="34">
        <v>0</v>
      </c>
      <c r="DJ53" s="34">
        <v>0</v>
      </c>
      <c r="DK53" s="34">
        <v>69029.5</v>
      </c>
      <c r="DL53" s="34">
        <v>66463.600000000006</v>
      </c>
      <c r="DM53" s="34">
        <v>0</v>
      </c>
      <c r="DN53" s="34">
        <v>0</v>
      </c>
      <c r="DO53" s="34">
        <v>0</v>
      </c>
      <c r="DP53" s="34">
        <v>66463.600000000006</v>
      </c>
      <c r="DQ53" s="34">
        <f>65996.4+1572.6</f>
        <v>67569</v>
      </c>
      <c r="DR53" s="34">
        <v>0</v>
      </c>
      <c r="DS53" s="34">
        <v>0</v>
      </c>
      <c r="DT53" s="34">
        <v>0</v>
      </c>
      <c r="DU53" s="34">
        <f>DQ53</f>
        <v>67569</v>
      </c>
      <c r="DV53" s="3" t="s">
        <v>192</v>
      </c>
    </row>
    <row r="54" spans="1:126" ht="202.5" x14ac:dyDescent="0.2">
      <c r="A54" s="38" t="s">
        <v>0</v>
      </c>
      <c r="B54" s="39" t="s">
        <v>338</v>
      </c>
      <c r="C54" s="39" t="s">
        <v>339</v>
      </c>
      <c r="D54" s="38" t="s">
        <v>340</v>
      </c>
      <c r="E54" s="1" t="s">
        <v>0</v>
      </c>
      <c r="F54" s="1" t="s">
        <v>0</v>
      </c>
      <c r="G54" s="1" t="s">
        <v>582</v>
      </c>
      <c r="H54" s="1" t="s">
        <v>0</v>
      </c>
      <c r="I54" s="1" t="s">
        <v>0</v>
      </c>
      <c r="J54" s="1" t="s">
        <v>0</v>
      </c>
      <c r="K54" s="1" t="s">
        <v>0</v>
      </c>
      <c r="L54" s="1" t="s">
        <v>0</v>
      </c>
      <c r="M54" s="1" t="s">
        <v>0</v>
      </c>
      <c r="N54" s="1" t="s">
        <v>0</v>
      </c>
      <c r="O54" s="1" t="s">
        <v>0</v>
      </c>
      <c r="P54" s="1" t="s">
        <v>0</v>
      </c>
      <c r="Q54" s="1" t="s">
        <v>0</v>
      </c>
      <c r="R54" s="1" t="s">
        <v>0</v>
      </c>
      <c r="S54" s="1" t="s">
        <v>0</v>
      </c>
      <c r="T54" s="1" t="s">
        <v>0</v>
      </c>
      <c r="U54" s="1" t="s">
        <v>0</v>
      </c>
      <c r="V54" s="1" t="s">
        <v>0</v>
      </c>
      <c r="W54" s="1" t="s">
        <v>0</v>
      </c>
      <c r="X54" s="1" t="s">
        <v>0</v>
      </c>
      <c r="Y54" s="1" t="s">
        <v>0</v>
      </c>
      <c r="Z54" s="1" t="s">
        <v>0</v>
      </c>
      <c r="AA54" s="1" t="s">
        <v>0</v>
      </c>
      <c r="AB54" s="1" t="s">
        <v>0</v>
      </c>
      <c r="AC54" s="1" t="s">
        <v>0</v>
      </c>
      <c r="AD54" s="1" t="s">
        <v>0</v>
      </c>
      <c r="AE54" s="1" t="s">
        <v>612</v>
      </c>
      <c r="AF54" s="32" t="s">
        <v>0</v>
      </c>
      <c r="AG54" s="32" t="s">
        <v>0</v>
      </c>
      <c r="AH54" s="31" t="s">
        <v>60</v>
      </c>
      <c r="AI54" s="31" t="s">
        <v>182</v>
      </c>
      <c r="AJ54" s="34">
        <v>12792.9</v>
      </c>
      <c r="AK54" s="34">
        <v>11975.7</v>
      </c>
      <c r="AL54" s="34">
        <v>0</v>
      </c>
      <c r="AM54" s="35">
        <v>0</v>
      </c>
      <c r="AN54" s="34">
        <v>0</v>
      </c>
      <c r="AO54" s="34">
        <v>0</v>
      </c>
      <c r="AP54" s="34">
        <v>0</v>
      </c>
      <c r="AQ54" s="34">
        <v>0</v>
      </c>
      <c r="AR54" s="34">
        <v>12792.9</v>
      </c>
      <c r="AS54" s="34">
        <v>11975.7</v>
      </c>
      <c r="AT54" s="34">
        <v>14593.1</v>
      </c>
      <c r="AU54" s="34">
        <v>0</v>
      </c>
      <c r="AV54" s="34">
        <v>0</v>
      </c>
      <c r="AW54" s="34">
        <v>0</v>
      </c>
      <c r="AX54" s="34">
        <v>14593.1</v>
      </c>
      <c r="AY54" s="34">
        <v>13350.3</v>
      </c>
      <c r="AZ54" s="34">
        <v>0</v>
      </c>
      <c r="BA54" s="34">
        <v>0</v>
      </c>
      <c r="BB54" s="34">
        <v>0</v>
      </c>
      <c r="BC54" s="34">
        <v>13350.3</v>
      </c>
      <c r="BD54" s="34">
        <v>14593.1</v>
      </c>
      <c r="BE54" s="34">
        <v>0</v>
      </c>
      <c r="BF54" s="34">
        <v>0</v>
      </c>
      <c r="BG54" s="34">
        <v>0</v>
      </c>
      <c r="BH54" s="34">
        <f t="shared" si="221"/>
        <v>14593.1</v>
      </c>
      <c r="BI54" s="34">
        <v>14593.1</v>
      </c>
      <c r="BJ54" s="34">
        <v>0</v>
      </c>
      <c r="BK54" s="34">
        <v>0</v>
      </c>
      <c r="BL54" s="34">
        <v>0</v>
      </c>
      <c r="BM54" s="34">
        <f t="shared" si="222"/>
        <v>14593.1</v>
      </c>
      <c r="BN54" s="34">
        <v>12792.9</v>
      </c>
      <c r="BO54" s="34">
        <v>11975.7</v>
      </c>
      <c r="BP54" s="34">
        <v>0</v>
      </c>
      <c r="BQ54" s="34">
        <v>0</v>
      </c>
      <c r="BR54" s="34">
        <v>0</v>
      </c>
      <c r="BS54" s="37" t="s">
        <v>197</v>
      </c>
      <c r="BT54" s="34">
        <v>0</v>
      </c>
      <c r="BU54" s="34">
        <v>0</v>
      </c>
      <c r="BV54" s="34">
        <v>12792.9</v>
      </c>
      <c r="BW54" s="34">
        <v>11975.7</v>
      </c>
      <c r="BX54" s="34">
        <v>14593.1</v>
      </c>
      <c r="BY54" s="34">
        <v>0</v>
      </c>
      <c r="BZ54" s="34">
        <v>0</v>
      </c>
      <c r="CA54" s="34">
        <v>0</v>
      </c>
      <c r="CB54" s="34">
        <v>14593.1</v>
      </c>
      <c r="CC54" s="34">
        <v>13350.3</v>
      </c>
      <c r="CD54" s="34">
        <v>0</v>
      </c>
      <c r="CE54" s="34">
        <v>0</v>
      </c>
      <c r="CF54" s="34">
        <v>0</v>
      </c>
      <c r="CG54" s="34">
        <v>13350.3</v>
      </c>
      <c r="CH54" s="34">
        <v>14593.1</v>
      </c>
      <c r="CI54" s="34">
        <v>0</v>
      </c>
      <c r="CJ54" s="34">
        <v>0</v>
      </c>
      <c r="CK54" s="34">
        <v>0</v>
      </c>
      <c r="CL54" s="34">
        <f t="shared" si="223"/>
        <v>14593.1</v>
      </c>
      <c r="CM54" s="34">
        <v>14593.1</v>
      </c>
      <c r="CN54" s="34">
        <v>0</v>
      </c>
      <c r="CO54" s="34">
        <v>0</v>
      </c>
      <c r="CP54" s="34">
        <v>0</v>
      </c>
      <c r="CQ54" s="34">
        <f t="shared" si="224"/>
        <v>14593.1</v>
      </c>
      <c r="CR54" s="34">
        <v>12792.9</v>
      </c>
      <c r="CS54" s="34">
        <v>0</v>
      </c>
      <c r="CT54" s="34">
        <v>0</v>
      </c>
      <c r="CU54" s="34">
        <v>0</v>
      </c>
      <c r="CV54" s="34">
        <v>12792.9</v>
      </c>
      <c r="CW54" s="34">
        <v>14593.1</v>
      </c>
      <c r="CX54" s="34">
        <v>0</v>
      </c>
      <c r="CY54" s="34">
        <v>0</v>
      </c>
      <c r="CZ54" s="34">
        <v>0</v>
      </c>
      <c r="DA54" s="34">
        <v>14593.1</v>
      </c>
      <c r="DB54" s="34">
        <v>13350.3</v>
      </c>
      <c r="DC54" s="34">
        <v>0</v>
      </c>
      <c r="DD54" s="34">
        <v>0</v>
      </c>
      <c r="DE54" s="34">
        <v>0</v>
      </c>
      <c r="DF54" s="34">
        <v>13350.3</v>
      </c>
      <c r="DG54" s="34">
        <v>12792.9</v>
      </c>
      <c r="DH54" s="34">
        <v>0</v>
      </c>
      <c r="DI54" s="34">
        <v>0</v>
      </c>
      <c r="DJ54" s="34">
        <v>0</v>
      </c>
      <c r="DK54" s="34">
        <v>12792.9</v>
      </c>
      <c r="DL54" s="34">
        <v>14593.1</v>
      </c>
      <c r="DM54" s="34">
        <v>0</v>
      </c>
      <c r="DN54" s="34">
        <v>0</v>
      </c>
      <c r="DO54" s="34">
        <v>0</v>
      </c>
      <c r="DP54" s="34">
        <v>14593.1</v>
      </c>
      <c r="DQ54" s="34">
        <v>13350.3</v>
      </c>
      <c r="DR54" s="34">
        <v>0</v>
      </c>
      <c r="DS54" s="34">
        <v>0</v>
      </c>
      <c r="DT54" s="34">
        <v>0</v>
      </c>
      <c r="DU54" s="34">
        <v>13350.3</v>
      </c>
      <c r="DV54" s="3" t="s">
        <v>202</v>
      </c>
    </row>
    <row r="55" spans="1:126" ht="78.75" x14ac:dyDescent="0.2">
      <c r="A55" s="32" t="s">
        <v>0</v>
      </c>
      <c r="B55" s="32" t="s">
        <v>341</v>
      </c>
      <c r="C55" s="32" t="s">
        <v>342</v>
      </c>
      <c r="D55" s="27" t="s">
        <v>343</v>
      </c>
      <c r="E55" s="33" t="s">
        <v>178</v>
      </c>
      <c r="F55" s="33" t="s">
        <v>178</v>
      </c>
      <c r="G55" s="33" t="s">
        <v>178</v>
      </c>
      <c r="H55" s="33" t="s">
        <v>178</v>
      </c>
      <c r="I55" s="33" t="s">
        <v>178</v>
      </c>
      <c r="J55" s="33" t="s">
        <v>178</v>
      </c>
      <c r="K55" s="33" t="s">
        <v>178</v>
      </c>
      <c r="L55" s="33" t="s">
        <v>178</v>
      </c>
      <c r="M55" s="33" t="s">
        <v>178</v>
      </c>
      <c r="N55" s="33" t="s">
        <v>178</v>
      </c>
      <c r="O55" s="33" t="s">
        <v>178</v>
      </c>
      <c r="P55" s="33" t="s">
        <v>178</v>
      </c>
      <c r="Q55" s="33" t="s">
        <v>178</v>
      </c>
      <c r="R55" s="33" t="s">
        <v>178</v>
      </c>
      <c r="S55" s="33" t="s">
        <v>178</v>
      </c>
      <c r="T55" s="33" t="s">
        <v>178</v>
      </c>
      <c r="U55" s="33" t="s">
        <v>178</v>
      </c>
      <c r="V55" s="33" t="s">
        <v>178</v>
      </c>
      <c r="W55" s="33" t="s">
        <v>178</v>
      </c>
      <c r="X55" s="33" t="s">
        <v>178</v>
      </c>
      <c r="Y55" s="33" t="s">
        <v>178</v>
      </c>
      <c r="Z55" s="33" t="s">
        <v>178</v>
      </c>
      <c r="AA55" s="33" t="s">
        <v>178</v>
      </c>
      <c r="AB55" s="33" t="s">
        <v>178</v>
      </c>
      <c r="AC55" s="33" t="s">
        <v>178</v>
      </c>
      <c r="AD55" s="33" t="s">
        <v>178</v>
      </c>
      <c r="AE55" s="33" t="s">
        <v>178</v>
      </c>
      <c r="AF55" s="33" t="s">
        <v>178</v>
      </c>
      <c r="AG55" s="33" t="s">
        <v>178</v>
      </c>
      <c r="AH55" s="33" t="s">
        <v>178</v>
      </c>
      <c r="AI55" s="33" t="s">
        <v>178</v>
      </c>
      <c r="AJ55" s="34">
        <v>121017.2</v>
      </c>
      <c r="AK55" s="34">
        <v>102090.7</v>
      </c>
      <c r="AL55" s="34">
        <v>15241.5</v>
      </c>
      <c r="AM55" s="35">
        <v>15160.7</v>
      </c>
      <c r="AN55" s="34">
        <v>1745</v>
      </c>
      <c r="AO55" s="34">
        <v>1737.9</v>
      </c>
      <c r="AP55" s="34">
        <v>0</v>
      </c>
      <c r="AQ55" s="34">
        <v>0</v>
      </c>
      <c r="AR55" s="34">
        <v>104030.7</v>
      </c>
      <c r="AS55" s="34">
        <v>85192.1</v>
      </c>
      <c r="AT55" s="36">
        <f>AT56+AT59+AT61+AT63</f>
        <v>146630.6</v>
      </c>
      <c r="AU55" s="36">
        <f t="shared" ref="AU55:AX55" si="225">AU56+AU59+AU61+AU63</f>
        <v>6634.9</v>
      </c>
      <c r="AV55" s="36">
        <f t="shared" si="225"/>
        <v>19944.100000000002</v>
      </c>
      <c r="AW55" s="36">
        <f t="shared" si="225"/>
        <v>2179.5</v>
      </c>
      <c r="AX55" s="36">
        <f t="shared" si="225"/>
        <v>117872.1</v>
      </c>
      <c r="AY55" s="36">
        <f t="shared" ref="AY55" si="226">AY56+AY59+AY61+AY63</f>
        <v>161351.29999999999</v>
      </c>
      <c r="AZ55" s="36">
        <f t="shared" ref="AZ55" si="227">AZ56+AZ59+AZ61+AZ63</f>
        <v>0</v>
      </c>
      <c r="BA55" s="36">
        <f t="shared" ref="BA55" si="228">BA56+BA59+BA61+BA63</f>
        <v>0</v>
      </c>
      <c r="BB55" s="36">
        <f t="shared" ref="BB55" si="229">BB56+BB59+BB61+BB63</f>
        <v>0</v>
      </c>
      <c r="BC55" s="36">
        <f t="shared" ref="BC55" si="230">BC56+BC59+BC61+BC63</f>
        <v>161351.29999999999</v>
      </c>
      <c r="BD55" s="36">
        <f t="shared" ref="BD55" si="231">BD56+BD59+BD61+BD63</f>
        <v>21782.9</v>
      </c>
      <c r="BE55" s="36">
        <f t="shared" ref="BE55" si="232">BE56+BE59+BE61+BE63</f>
        <v>0</v>
      </c>
      <c r="BF55" s="36">
        <f t="shared" ref="BF55" si="233">BF56+BF59+BF61+BF63</f>
        <v>0</v>
      </c>
      <c r="BG55" s="36">
        <f t="shared" ref="BG55" si="234">BG56+BG59+BG61+BG63</f>
        <v>0</v>
      </c>
      <c r="BH55" s="36">
        <f t="shared" ref="BH55" si="235">BH56+BH59+BH61+BH63</f>
        <v>21782.9</v>
      </c>
      <c r="BI55" s="36">
        <f t="shared" ref="BI55" si="236">BI56+BI59+BI61+BI63</f>
        <v>24285</v>
      </c>
      <c r="BJ55" s="36">
        <f t="shared" ref="BJ55" si="237">BJ56+BJ59+BJ61+BJ63</f>
        <v>0</v>
      </c>
      <c r="BK55" s="36">
        <f t="shared" ref="BK55" si="238">BK56+BK59+BK61+BK63</f>
        <v>0</v>
      </c>
      <c r="BL55" s="36">
        <f t="shared" ref="BL55" si="239">BL56+BL59+BL61+BL63</f>
        <v>0</v>
      </c>
      <c r="BM55" s="36">
        <f t="shared" ref="BM55" si="240">BM56+BM59+BM61+BM63</f>
        <v>24285</v>
      </c>
      <c r="BN55" s="34">
        <v>86674.2</v>
      </c>
      <c r="BO55" s="34">
        <v>68378.399999999994</v>
      </c>
      <c r="BP55" s="34">
        <v>0</v>
      </c>
      <c r="BQ55" s="34">
        <v>0</v>
      </c>
      <c r="BR55" s="34">
        <v>0</v>
      </c>
      <c r="BS55" s="37" t="s">
        <v>197</v>
      </c>
      <c r="BT55" s="34">
        <v>0</v>
      </c>
      <c r="BU55" s="34">
        <v>0</v>
      </c>
      <c r="BV55" s="34">
        <v>86674.2</v>
      </c>
      <c r="BW55" s="34">
        <v>68378.399999999994</v>
      </c>
      <c r="BX55" s="36">
        <f>BX56+BX59+BX61+BX63</f>
        <v>61250.100000000006</v>
      </c>
      <c r="BY55" s="36">
        <f t="shared" ref="BY55" si="241">BY56+BY59+BY61+BY63</f>
        <v>0</v>
      </c>
      <c r="BZ55" s="36">
        <f t="shared" ref="BZ55" si="242">BZ56+BZ59+BZ61+BZ63</f>
        <v>19024.2</v>
      </c>
      <c r="CA55" s="36">
        <f t="shared" ref="CA55" si="243">CA56+CA59+CA61+CA63</f>
        <v>2179.5</v>
      </c>
      <c r="CB55" s="36">
        <f t="shared" ref="CB55" si="244">CB56+CB59+CB61+CB63</f>
        <v>40046.400000000009</v>
      </c>
      <c r="CC55" s="36">
        <f t="shared" ref="CC55" si="245">CC56+CC59+CC61+CC63</f>
        <v>15860</v>
      </c>
      <c r="CD55" s="36">
        <f t="shared" ref="CD55" si="246">CD56+CD59+CD61+CD63</f>
        <v>0</v>
      </c>
      <c r="CE55" s="36">
        <f t="shared" ref="CE55" si="247">CE56+CE59+CE61+CE63</f>
        <v>0</v>
      </c>
      <c r="CF55" s="36">
        <f t="shared" ref="CF55" si="248">CF56+CF59+CF61+CF63</f>
        <v>0</v>
      </c>
      <c r="CG55" s="36">
        <f t="shared" ref="CG55" si="249">CG56+CG59+CG61+CG63</f>
        <v>15860</v>
      </c>
      <c r="CH55" s="36">
        <f t="shared" ref="CH55" si="250">CH56+CH59+CH61+CH63</f>
        <v>12282.9</v>
      </c>
      <c r="CI55" s="36">
        <f t="shared" ref="CI55" si="251">CI56+CI59+CI61+CI63</f>
        <v>0</v>
      </c>
      <c r="CJ55" s="36">
        <f t="shared" ref="CJ55" si="252">CJ56+CJ59+CJ61+CJ63</f>
        <v>0</v>
      </c>
      <c r="CK55" s="36">
        <f t="shared" ref="CK55" si="253">CK56+CK59+CK61+CK63</f>
        <v>0</v>
      </c>
      <c r="CL55" s="36">
        <f t="shared" ref="CL55" si="254">CL56+CL59+CL61+CL63</f>
        <v>12282.9</v>
      </c>
      <c r="CM55" s="36">
        <f t="shared" ref="CM55" si="255">CM56+CM59+CM61+CM63</f>
        <v>14785</v>
      </c>
      <c r="CN55" s="36">
        <f t="shared" ref="CN55" si="256">CN56+CN59+CN61+CN63</f>
        <v>0</v>
      </c>
      <c r="CO55" s="36">
        <f t="shared" ref="CO55" si="257">CO56+CO59+CO61+CO63</f>
        <v>0</v>
      </c>
      <c r="CP55" s="36">
        <f t="shared" ref="CP55" si="258">CP56+CP59+CP61+CP63</f>
        <v>0</v>
      </c>
      <c r="CQ55" s="36">
        <f t="shared" ref="CQ55" si="259">CQ56+CQ59+CQ61+CQ63</f>
        <v>14785</v>
      </c>
      <c r="CR55" s="34">
        <v>121017.2</v>
      </c>
      <c r="CS55" s="34">
        <v>15241.5</v>
      </c>
      <c r="CT55" s="34">
        <v>1745</v>
      </c>
      <c r="CU55" s="34">
        <v>0</v>
      </c>
      <c r="CV55" s="34">
        <v>104030.7</v>
      </c>
      <c r="CW55" s="36">
        <f>CW56+CW59+CW61+CW63</f>
        <v>146630.6</v>
      </c>
      <c r="CX55" s="36">
        <f t="shared" ref="CX55" si="260">CX56+CX59+CX61+CX63</f>
        <v>6634.9</v>
      </c>
      <c r="CY55" s="36">
        <f t="shared" ref="CY55" si="261">CY56+CY59+CY61+CY63</f>
        <v>19944.100000000002</v>
      </c>
      <c r="CZ55" s="36">
        <f t="shared" ref="CZ55" si="262">CZ56+CZ59+CZ61+CZ63</f>
        <v>2179.5</v>
      </c>
      <c r="DA55" s="36">
        <f t="shared" ref="DA55:DF55" si="263">DA56+DA59+DA61+DA63</f>
        <v>117872.1</v>
      </c>
      <c r="DB55" s="36">
        <f t="shared" si="263"/>
        <v>161351.29999999999</v>
      </c>
      <c r="DC55" s="36">
        <f t="shared" si="263"/>
        <v>0</v>
      </c>
      <c r="DD55" s="36">
        <f t="shared" si="263"/>
        <v>0</v>
      </c>
      <c r="DE55" s="36">
        <f t="shared" si="263"/>
        <v>0</v>
      </c>
      <c r="DF55" s="36">
        <f t="shared" si="263"/>
        <v>161351.29999999999</v>
      </c>
      <c r="DG55" s="34">
        <v>88039.4</v>
      </c>
      <c r="DH55" s="34">
        <v>1019.5</v>
      </c>
      <c r="DI55" s="34">
        <v>345.7</v>
      </c>
      <c r="DJ55" s="34">
        <v>0</v>
      </c>
      <c r="DK55" s="34">
        <v>86674.2</v>
      </c>
      <c r="DL55" s="36">
        <f>DL56+DL59+DL61+DL63</f>
        <v>61250.100000000006</v>
      </c>
      <c r="DM55" s="36">
        <f t="shared" ref="DM55" si="264">DM56+DM59+DM61+DM63</f>
        <v>0</v>
      </c>
      <c r="DN55" s="36">
        <f t="shared" ref="DN55" si="265">DN56+DN59+DN61+DN63</f>
        <v>19024.2</v>
      </c>
      <c r="DO55" s="36">
        <f t="shared" ref="DO55" si="266">DO56+DO59+DO61+DO63</f>
        <v>2179.5</v>
      </c>
      <c r="DP55" s="36">
        <f t="shared" ref="DP55:DU55" si="267">DP56+DP59+DP61+DP63</f>
        <v>40046.400000000009</v>
      </c>
      <c r="DQ55" s="36">
        <f t="shared" si="267"/>
        <v>15860</v>
      </c>
      <c r="DR55" s="36">
        <f t="shared" si="267"/>
        <v>0</v>
      </c>
      <c r="DS55" s="36">
        <f t="shared" si="267"/>
        <v>0</v>
      </c>
      <c r="DT55" s="36">
        <f t="shared" si="267"/>
        <v>0</v>
      </c>
      <c r="DU55" s="36">
        <f t="shared" si="267"/>
        <v>15860</v>
      </c>
      <c r="DV55" s="37" t="s">
        <v>0</v>
      </c>
    </row>
    <row r="56" spans="1:126" ht="45" x14ac:dyDescent="0.2">
      <c r="A56" s="32" t="s">
        <v>0</v>
      </c>
      <c r="B56" s="32" t="s">
        <v>344</v>
      </c>
      <c r="C56" s="32" t="s">
        <v>345</v>
      </c>
      <c r="D56" s="27" t="s">
        <v>346</v>
      </c>
      <c r="E56" s="33" t="s">
        <v>178</v>
      </c>
      <c r="F56" s="33" t="s">
        <v>178</v>
      </c>
      <c r="G56" s="33" t="s">
        <v>178</v>
      </c>
      <c r="H56" s="33" t="s">
        <v>178</v>
      </c>
      <c r="I56" s="33" t="s">
        <v>178</v>
      </c>
      <c r="J56" s="33" t="s">
        <v>178</v>
      </c>
      <c r="K56" s="33" t="s">
        <v>178</v>
      </c>
      <c r="L56" s="33" t="s">
        <v>178</v>
      </c>
      <c r="M56" s="33" t="s">
        <v>178</v>
      </c>
      <c r="N56" s="33" t="s">
        <v>178</v>
      </c>
      <c r="O56" s="33" t="s">
        <v>178</v>
      </c>
      <c r="P56" s="33" t="s">
        <v>178</v>
      </c>
      <c r="Q56" s="33" t="s">
        <v>178</v>
      </c>
      <c r="R56" s="33" t="s">
        <v>178</v>
      </c>
      <c r="S56" s="33" t="s">
        <v>178</v>
      </c>
      <c r="T56" s="33" t="s">
        <v>178</v>
      </c>
      <c r="U56" s="33" t="s">
        <v>178</v>
      </c>
      <c r="V56" s="33" t="s">
        <v>178</v>
      </c>
      <c r="W56" s="33" t="s">
        <v>178</v>
      </c>
      <c r="X56" s="33" t="s">
        <v>178</v>
      </c>
      <c r="Y56" s="33" t="s">
        <v>178</v>
      </c>
      <c r="Z56" s="33" t="s">
        <v>178</v>
      </c>
      <c r="AA56" s="33" t="s">
        <v>178</v>
      </c>
      <c r="AB56" s="33" t="s">
        <v>178</v>
      </c>
      <c r="AC56" s="33" t="s">
        <v>178</v>
      </c>
      <c r="AD56" s="33" t="s">
        <v>178</v>
      </c>
      <c r="AE56" s="33" t="s">
        <v>178</v>
      </c>
      <c r="AF56" s="33" t="s">
        <v>178</v>
      </c>
      <c r="AG56" s="33" t="s">
        <v>178</v>
      </c>
      <c r="AH56" s="33" t="s">
        <v>178</v>
      </c>
      <c r="AI56" s="33" t="s">
        <v>178</v>
      </c>
      <c r="AJ56" s="34">
        <v>2394.9</v>
      </c>
      <c r="AK56" s="34">
        <v>2052.6</v>
      </c>
      <c r="AL56" s="34">
        <v>0</v>
      </c>
      <c r="AM56" s="35">
        <v>0</v>
      </c>
      <c r="AN56" s="34">
        <v>0</v>
      </c>
      <c r="AO56" s="34">
        <v>0</v>
      </c>
      <c r="AP56" s="34">
        <v>0</v>
      </c>
      <c r="AQ56" s="34">
        <v>0</v>
      </c>
      <c r="AR56" s="34">
        <v>2394.9</v>
      </c>
      <c r="AS56" s="34">
        <v>2052.6</v>
      </c>
      <c r="AT56" s="36">
        <f>AT57+AT58</f>
        <v>691.6</v>
      </c>
      <c r="AU56" s="36">
        <f t="shared" ref="AU56:AX56" si="268">AU57+AU58</f>
        <v>0</v>
      </c>
      <c r="AV56" s="36">
        <f t="shared" si="268"/>
        <v>268</v>
      </c>
      <c r="AW56" s="36">
        <f t="shared" si="268"/>
        <v>0</v>
      </c>
      <c r="AX56" s="36">
        <f t="shared" si="268"/>
        <v>423.6</v>
      </c>
      <c r="AY56" s="36">
        <f t="shared" ref="AY56" si="269">AY57+AY58</f>
        <v>125</v>
      </c>
      <c r="AZ56" s="36">
        <f t="shared" ref="AZ56" si="270">AZ57+AZ58</f>
        <v>0</v>
      </c>
      <c r="BA56" s="36">
        <f t="shared" ref="BA56" si="271">BA57+BA58</f>
        <v>0</v>
      </c>
      <c r="BB56" s="36">
        <f t="shared" ref="BB56" si="272">BB57+BB58</f>
        <v>0</v>
      </c>
      <c r="BC56" s="36">
        <f t="shared" ref="BC56" si="273">BC57+BC58</f>
        <v>125</v>
      </c>
      <c r="BD56" s="36">
        <f t="shared" ref="BD56" si="274">BD57+BD58</f>
        <v>125</v>
      </c>
      <c r="BE56" s="36">
        <f t="shared" ref="BE56" si="275">BE57+BE58</f>
        <v>0</v>
      </c>
      <c r="BF56" s="36">
        <f t="shared" ref="BF56" si="276">BF57+BF58</f>
        <v>0</v>
      </c>
      <c r="BG56" s="36">
        <f t="shared" ref="BG56" si="277">BG57+BG58</f>
        <v>0</v>
      </c>
      <c r="BH56" s="36">
        <f t="shared" ref="BH56" si="278">BH57+BH58</f>
        <v>125</v>
      </c>
      <c r="BI56" s="36">
        <f t="shared" ref="BI56" si="279">BI57+BI58</f>
        <v>125</v>
      </c>
      <c r="BJ56" s="36">
        <f t="shared" ref="BJ56" si="280">BJ57+BJ58</f>
        <v>0</v>
      </c>
      <c r="BK56" s="36">
        <f t="shared" ref="BK56" si="281">BK57+BK58</f>
        <v>0</v>
      </c>
      <c r="BL56" s="36">
        <f t="shared" ref="BL56" si="282">BL57+BL58</f>
        <v>0</v>
      </c>
      <c r="BM56" s="36">
        <f t="shared" ref="BM56" si="283">BM57+BM58</f>
        <v>125</v>
      </c>
      <c r="BN56" s="34">
        <v>1415.2</v>
      </c>
      <c r="BO56" s="34">
        <v>1148.3</v>
      </c>
      <c r="BP56" s="34">
        <v>0</v>
      </c>
      <c r="BQ56" s="34">
        <v>0</v>
      </c>
      <c r="BR56" s="34">
        <v>0</v>
      </c>
      <c r="BS56" s="37" t="s">
        <v>197</v>
      </c>
      <c r="BT56" s="34">
        <v>0</v>
      </c>
      <c r="BU56" s="34">
        <v>0</v>
      </c>
      <c r="BV56" s="34">
        <v>1415.2</v>
      </c>
      <c r="BW56" s="34">
        <v>1148.3</v>
      </c>
      <c r="BX56" s="36">
        <f>BX57+BX58</f>
        <v>323.60000000000002</v>
      </c>
      <c r="BY56" s="36">
        <f t="shared" ref="BY56" si="284">BY57+BY58</f>
        <v>0</v>
      </c>
      <c r="BZ56" s="36">
        <f t="shared" ref="BZ56" si="285">BZ57+BZ58</f>
        <v>0</v>
      </c>
      <c r="CA56" s="36">
        <f t="shared" ref="CA56" si="286">CA57+CA58</f>
        <v>0</v>
      </c>
      <c r="CB56" s="36">
        <f t="shared" ref="CB56" si="287">CB57+CB58</f>
        <v>323.60000000000002</v>
      </c>
      <c r="CC56" s="36">
        <f t="shared" ref="CC56" si="288">CC57+CC58</f>
        <v>125</v>
      </c>
      <c r="CD56" s="36">
        <f t="shared" ref="CD56" si="289">CD57+CD58</f>
        <v>0</v>
      </c>
      <c r="CE56" s="36">
        <f t="shared" ref="CE56" si="290">CE57+CE58</f>
        <v>0</v>
      </c>
      <c r="CF56" s="36">
        <f t="shared" ref="CF56" si="291">CF57+CF58</f>
        <v>0</v>
      </c>
      <c r="CG56" s="36">
        <f t="shared" ref="CG56" si="292">CG57+CG58</f>
        <v>125</v>
      </c>
      <c r="CH56" s="36">
        <f t="shared" ref="CH56" si="293">CH57+CH58</f>
        <v>125</v>
      </c>
      <c r="CI56" s="36">
        <f t="shared" ref="CI56" si="294">CI57+CI58</f>
        <v>0</v>
      </c>
      <c r="CJ56" s="36">
        <f t="shared" ref="CJ56" si="295">CJ57+CJ58</f>
        <v>0</v>
      </c>
      <c r="CK56" s="36">
        <f t="shared" ref="CK56" si="296">CK57+CK58</f>
        <v>0</v>
      </c>
      <c r="CL56" s="36">
        <f t="shared" ref="CL56" si="297">CL57+CL58</f>
        <v>125</v>
      </c>
      <c r="CM56" s="36">
        <f t="shared" ref="CM56" si="298">CM57+CM58</f>
        <v>125</v>
      </c>
      <c r="CN56" s="36">
        <f t="shared" ref="CN56" si="299">CN57+CN58</f>
        <v>0</v>
      </c>
      <c r="CO56" s="36">
        <f t="shared" ref="CO56" si="300">CO57+CO58</f>
        <v>0</v>
      </c>
      <c r="CP56" s="36">
        <f t="shared" ref="CP56" si="301">CP57+CP58</f>
        <v>0</v>
      </c>
      <c r="CQ56" s="36">
        <f t="shared" ref="CQ56" si="302">CQ57+CQ58</f>
        <v>125</v>
      </c>
      <c r="CR56" s="34">
        <v>2394.9</v>
      </c>
      <c r="CS56" s="34">
        <v>0</v>
      </c>
      <c r="CT56" s="34">
        <v>0</v>
      </c>
      <c r="CU56" s="34">
        <v>0</v>
      </c>
      <c r="CV56" s="34">
        <v>2394.9</v>
      </c>
      <c r="CW56" s="36">
        <f>CW57+CW58</f>
        <v>691.6</v>
      </c>
      <c r="CX56" s="36">
        <f t="shared" ref="CX56" si="303">CX57+CX58</f>
        <v>0</v>
      </c>
      <c r="CY56" s="36">
        <f t="shared" ref="CY56" si="304">CY57+CY58</f>
        <v>268</v>
      </c>
      <c r="CZ56" s="36">
        <f t="shared" ref="CZ56" si="305">CZ57+CZ58</f>
        <v>0</v>
      </c>
      <c r="DA56" s="36">
        <f t="shared" ref="DA56:DF56" si="306">DA57+DA58</f>
        <v>423.6</v>
      </c>
      <c r="DB56" s="36">
        <f t="shared" si="306"/>
        <v>125</v>
      </c>
      <c r="DC56" s="36">
        <f t="shared" si="306"/>
        <v>0</v>
      </c>
      <c r="DD56" s="36">
        <f t="shared" si="306"/>
        <v>0</v>
      </c>
      <c r="DE56" s="36">
        <f t="shared" si="306"/>
        <v>0</v>
      </c>
      <c r="DF56" s="36">
        <f t="shared" si="306"/>
        <v>125</v>
      </c>
      <c r="DG56" s="34">
        <v>1415.2</v>
      </c>
      <c r="DH56" s="34">
        <v>0</v>
      </c>
      <c r="DI56" s="34">
        <v>0</v>
      </c>
      <c r="DJ56" s="34">
        <v>0</v>
      </c>
      <c r="DK56" s="34">
        <v>1415.2</v>
      </c>
      <c r="DL56" s="36">
        <f>DL57+DL58</f>
        <v>323.60000000000002</v>
      </c>
      <c r="DM56" s="36">
        <f t="shared" ref="DM56" si="307">DM57+DM58</f>
        <v>0</v>
      </c>
      <c r="DN56" s="36">
        <f t="shared" ref="DN56" si="308">DN57+DN58</f>
        <v>0</v>
      </c>
      <c r="DO56" s="36">
        <f t="shared" ref="DO56" si="309">DO57+DO58</f>
        <v>0</v>
      </c>
      <c r="DP56" s="36">
        <f t="shared" ref="DP56:DU56" si="310">DP57+DP58</f>
        <v>323.60000000000002</v>
      </c>
      <c r="DQ56" s="36">
        <f t="shared" si="310"/>
        <v>125</v>
      </c>
      <c r="DR56" s="36">
        <f t="shared" si="310"/>
        <v>0</v>
      </c>
      <c r="DS56" s="36">
        <f t="shared" si="310"/>
        <v>0</v>
      </c>
      <c r="DT56" s="36">
        <f t="shared" si="310"/>
        <v>0</v>
      </c>
      <c r="DU56" s="36">
        <f t="shared" si="310"/>
        <v>125</v>
      </c>
      <c r="DV56" s="37" t="s">
        <v>0</v>
      </c>
    </row>
    <row r="57" spans="1:126" ht="56.25" x14ac:dyDescent="0.2">
      <c r="A57" s="38" t="s">
        <v>0</v>
      </c>
      <c r="B57" s="39" t="s">
        <v>347</v>
      </c>
      <c r="C57" s="39" t="s">
        <v>348</v>
      </c>
      <c r="D57" s="38" t="s">
        <v>349</v>
      </c>
      <c r="E57" s="1" t="s">
        <v>613</v>
      </c>
      <c r="F57" s="1" t="s">
        <v>665</v>
      </c>
      <c r="G57" s="1" t="s">
        <v>582</v>
      </c>
      <c r="H57" s="32" t="s">
        <v>0</v>
      </c>
      <c r="I57" s="32" t="s">
        <v>0</v>
      </c>
      <c r="J57" s="32" t="s">
        <v>0</v>
      </c>
      <c r="K57" s="31" t="s">
        <v>0</v>
      </c>
      <c r="L57" s="32" t="s">
        <v>0</v>
      </c>
      <c r="M57" s="32" t="s">
        <v>0</v>
      </c>
      <c r="N57" s="32" t="s">
        <v>0</v>
      </c>
      <c r="O57" s="32" t="s">
        <v>0</v>
      </c>
      <c r="P57" s="32" t="s">
        <v>0</v>
      </c>
      <c r="Q57" s="32" t="s">
        <v>0</v>
      </c>
      <c r="R57" s="31" t="s">
        <v>0</v>
      </c>
      <c r="S57" s="32" t="s">
        <v>0</v>
      </c>
      <c r="T57" s="32" t="s">
        <v>0</v>
      </c>
      <c r="U57" s="32" t="s">
        <v>0</v>
      </c>
      <c r="V57" s="32" t="s">
        <v>0</v>
      </c>
      <c r="W57" s="32" t="s">
        <v>0</v>
      </c>
      <c r="X57" s="32" t="s">
        <v>0</v>
      </c>
      <c r="Y57" s="32" t="s">
        <v>0</v>
      </c>
      <c r="Z57" s="32" t="s">
        <v>0</v>
      </c>
      <c r="AA57" s="32" t="s">
        <v>0</v>
      </c>
      <c r="AB57" s="32" t="s">
        <v>0</v>
      </c>
      <c r="AC57" s="32" t="s">
        <v>0</v>
      </c>
      <c r="AD57" s="32" t="s">
        <v>0</v>
      </c>
      <c r="AE57" s="1" t="s">
        <v>666</v>
      </c>
      <c r="AF57" s="32" t="s">
        <v>0</v>
      </c>
      <c r="AG57" s="32" t="s">
        <v>0</v>
      </c>
      <c r="AH57" s="31" t="s">
        <v>74</v>
      </c>
      <c r="AI57" s="31" t="s">
        <v>214</v>
      </c>
      <c r="AJ57" s="34">
        <v>1242.2</v>
      </c>
      <c r="AK57" s="34">
        <v>899.9</v>
      </c>
      <c r="AL57" s="34">
        <v>0</v>
      </c>
      <c r="AM57" s="35">
        <v>0</v>
      </c>
      <c r="AN57" s="34">
        <v>0</v>
      </c>
      <c r="AO57" s="34">
        <v>0</v>
      </c>
      <c r="AP57" s="34">
        <v>0</v>
      </c>
      <c r="AQ57" s="34">
        <v>0</v>
      </c>
      <c r="AR57" s="34">
        <v>1242.2</v>
      </c>
      <c r="AS57" s="34">
        <v>899.9</v>
      </c>
      <c r="AT57" s="34">
        <v>423.6</v>
      </c>
      <c r="AU57" s="34">
        <v>0</v>
      </c>
      <c r="AV57" s="34">
        <v>0</v>
      </c>
      <c r="AW57" s="34">
        <v>0</v>
      </c>
      <c r="AX57" s="34">
        <v>423.6</v>
      </c>
      <c r="AY57" s="34">
        <f>125</f>
        <v>125</v>
      </c>
      <c r="AZ57" s="34">
        <v>0</v>
      </c>
      <c r="BA57" s="34">
        <v>0</v>
      </c>
      <c r="BB57" s="34">
        <v>0</v>
      </c>
      <c r="BC57" s="34">
        <f>125</f>
        <v>125</v>
      </c>
      <c r="BD57" s="34">
        <v>125</v>
      </c>
      <c r="BE57" s="34">
        <v>0</v>
      </c>
      <c r="BF57" s="34">
        <v>0</v>
      </c>
      <c r="BG57" s="34">
        <v>0</v>
      </c>
      <c r="BH57" s="34">
        <f>BD57</f>
        <v>125</v>
      </c>
      <c r="BI57" s="34">
        <v>125</v>
      </c>
      <c r="BJ57" s="34">
        <v>0</v>
      </c>
      <c r="BK57" s="34">
        <v>0</v>
      </c>
      <c r="BL57" s="34">
        <v>0</v>
      </c>
      <c r="BM57" s="34">
        <f>BI57</f>
        <v>125</v>
      </c>
      <c r="BN57" s="34">
        <v>830</v>
      </c>
      <c r="BO57" s="34">
        <v>563.1</v>
      </c>
      <c r="BP57" s="34">
        <v>0</v>
      </c>
      <c r="BQ57" s="34">
        <v>0</v>
      </c>
      <c r="BR57" s="34">
        <v>0</v>
      </c>
      <c r="BS57" s="37" t="s">
        <v>197</v>
      </c>
      <c r="BT57" s="34">
        <v>0</v>
      </c>
      <c r="BU57" s="34">
        <v>0</v>
      </c>
      <c r="BV57" s="34">
        <v>830</v>
      </c>
      <c r="BW57" s="34">
        <v>563.1</v>
      </c>
      <c r="BX57" s="34">
        <f>423.6-100</f>
        <v>323.60000000000002</v>
      </c>
      <c r="BY57" s="34">
        <v>0</v>
      </c>
      <c r="BZ57" s="34">
        <v>0</v>
      </c>
      <c r="CA57" s="34">
        <v>0</v>
      </c>
      <c r="CB57" s="34">
        <f>423.6-100</f>
        <v>323.60000000000002</v>
      </c>
      <c r="CC57" s="34">
        <f>125</f>
        <v>125</v>
      </c>
      <c r="CD57" s="34">
        <v>0</v>
      </c>
      <c r="CE57" s="34">
        <v>0</v>
      </c>
      <c r="CF57" s="34">
        <v>0</v>
      </c>
      <c r="CG57" s="34">
        <f>125</f>
        <v>125</v>
      </c>
      <c r="CH57" s="34">
        <v>125</v>
      </c>
      <c r="CI57" s="34">
        <v>0</v>
      </c>
      <c r="CJ57" s="34">
        <v>0</v>
      </c>
      <c r="CK57" s="34">
        <v>0</v>
      </c>
      <c r="CL57" s="34">
        <f>CH57</f>
        <v>125</v>
      </c>
      <c r="CM57" s="34">
        <v>125</v>
      </c>
      <c r="CN57" s="34">
        <v>0</v>
      </c>
      <c r="CO57" s="34">
        <v>0</v>
      </c>
      <c r="CP57" s="34">
        <v>0</v>
      </c>
      <c r="CQ57" s="34">
        <f>CM57</f>
        <v>125</v>
      </c>
      <c r="CR57" s="34">
        <v>1242.2</v>
      </c>
      <c r="CS57" s="34">
        <v>0</v>
      </c>
      <c r="CT57" s="34">
        <v>0</v>
      </c>
      <c r="CU57" s="34">
        <v>0</v>
      </c>
      <c r="CV57" s="34">
        <v>1242.2</v>
      </c>
      <c r="CW57" s="34">
        <v>423.6</v>
      </c>
      <c r="CX57" s="34">
        <v>0</v>
      </c>
      <c r="CY57" s="34">
        <v>0</v>
      </c>
      <c r="CZ57" s="34">
        <v>0</v>
      </c>
      <c r="DA57" s="34">
        <v>423.6</v>
      </c>
      <c r="DB57" s="34">
        <f>125</f>
        <v>125</v>
      </c>
      <c r="DC57" s="34">
        <v>0</v>
      </c>
      <c r="DD57" s="34">
        <v>0</v>
      </c>
      <c r="DE57" s="34">
        <v>0</v>
      </c>
      <c r="DF57" s="34">
        <f>125</f>
        <v>125</v>
      </c>
      <c r="DG57" s="34">
        <v>830</v>
      </c>
      <c r="DH57" s="34">
        <v>0</v>
      </c>
      <c r="DI57" s="34">
        <v>0</v>
      </c>
      <c r="DJ57" s="34">
        <v>0</v>
      </c>
      <c r="DK57" s="34">
        <v>830</v>
      </c>
      <c r="DL57" s="34">
        <f>423.6-100</f>
        <v>323.60000000000002</v>
      </c>
      <c r="DM57" s="34">
        <v>0</v>
      </c>
      <c r="DN57" s="34">
        <v>0</v>
      </c>
      <c r="DO57" s="34">
        <v>0</v>
      </c>
      <c r="DP57" s="34">
        <f>423.6-100</f>
        <v>323.60000000000002</v>
      </c>
      <c r="DQ57" s="34">
        <f>125</f>
        <v>125</v>
      </c>
      <c r="DR57" s="34">
        <v>0</v>
      </c>
      <c r="DS57" s="34">
        <v>0</v>
      </c>
      <c r="DT57" s="34">
        <v>0</v>
      </c>
      <c r="DU57" s="34">
        <f>125</f>
        <v>125</v>
      </c>
      <c r="DV57" s="3" t="s">
        <v>202</v>
      </c>
    </row>
    <row r="58" spans="1:126" ht="258.75" x14ac:dyDescent="0.2">
      <c r="A58" s="38" t="s">
        <v>0</v>
      </c>
      <c r="B58" s="39" t="s">
        <v>350</v>
      </c>
      <c r="C58" s="39" t="s">
        <v>351</v>
      </c>
      <c r="D58" s="38" t="s">
        <v>352</v>
      </c>
      <c r="E58" s="1" t="s">
        <v>613</v>
      </c>
      <c r="F58" s="1" t="s">
        <v>0</v>
      </c>
      <c r="G58" s="1" t="s">
        <v>0</v>
      </c>
      <c r="H58" s="1" t="s">
        <v>0</v>
      </c>
      <c r="I58" s="1" t="s">
        <v>0</v>
      </c>
      <c r="J58" s="1" t="s">
        <v>0</v>
      </c>
      <c r="K58" s="1" t="s">
        <v>0</v>
      </c>
      <c r="L58" s="1" t="s">
        <v>0</v>
      </c>
      <c r="M58" s="1" t="s">
        <v>0</v>
      </c>
      <c r="N58" s="1" t="s">
        <v>0</v>
      </c>
      <c r="O58" s="1" t="s">
        <v>0</v>
      </c>
      <c r="P58" s="1" t="s">
        <v>0</v>
      </c>
      <c r="Q58" s="1" t="s">
        <v>0</v>
      </c>
      <c r="R58" s="1" t="s">
        <v>0</v>
      </c>
      <c r="S58" s="1" t="s">
        <v>0</v>
      </c>
      <c r="T58" s="1" t="s">
        <v>0</v>
      </c>
      <c r="U58" s="1" t="s">
        <v>0</v>
      </c>
      <c r="V58" s="1" t="s">
        <v>0</v>
      </c>
      <c r="W58" s="1" t="s">
        <v>0</v>
      </c>
      <c r="X58" s="1" t="s">
        <v>0</v>
      </c>
      <c r="Y58" s="1" t="s">
        <v>0</v>
      </c>
      <c r="Z58" s="1" t="s">
        <v>0</v>
      </c>
      <c r="AA58" s="1" t="s">
        <v>0</v>
      </c>
      <c r="AB58" s="1" t="s">
        <v>614</v>
      </c>
      <c r="AC58" s="1" t="s">
        <v>0</v>
      </c>
      <c r="AD58" s="1" t="s">
        <v>0</v>
      </c>
      <c r="AE58" s="1" t="s">
        <v>615</v>
      </c>
      <c r="AF58" s="32" t="s">
        <v>0</v>
      </c>
      <c r="AG58" s="32" t="s">
        <v>0</v>
      </c>
      <c r="AH58" s="31" t="s">
        <v>74</v>
      </c>
      <c r="AI58" s="31" t="s">
        <v>353</v>
      </c>
      <c r="AJ58" s="34">
        <v>1152.7</v>
      </c>
      <c r="AK58" s="34">
        <v>1152.7</v>
      </c>
      <c r="AL58" s="34">
        <v>0</v>
      </c>
      <c r="AM58" s="35">
        <v>0</v>
      </c>
      <c r="AN58" s="34">
        <v>0</v>
      </c>
      <c r="AO58" s="34">
        <v>0</v>
      </c>
      <c r="AP58" s="34">
        <v>0</v>
      </c>
      <c r="AQ58" s="34">
        <v>0</v>
      </c>
      <c r="AR58" s="34">
        <v>1152.7</v>
      </c>
      <c r="AS58" s="34">
        <v>1152.7</v>
      </c>
      <c r="AT58" s="34">
        <v>268</v>
      </c>
      <c r="AU58" s="34">
        <v>0</v>
      </c>
      <c r="AV58" s="34">
        <v>268</v>
      </c>
      <c r="AW58" s="34">
        <v>0</v>
      </c>
      <c r="AX58" s="34">
        <v>0</v>
      </c>
      <c r="AY58" s="34">
        <v>0</v>
      </c>
      <c r="AZ58" s="34">
        <v>0</v>
      </c>
      <c r="BA58" s="34">
        <v>0</v>
      </c>
      <c r="BB58" s="34">
        <v>0</v>
      </c>
      <c r="BC58" s="34">
        <v>0</v>
      </c>
      <c r="BD58" s="34">
        <v>0</v>
      </c>
      <c r="BE58" s="34">
        <v>0</v>
      </c>
      <c r="BF58" s="34">
        <v>0</v>
      </c>
      <c r="BG58" s="34">
        <v>0</v>
      </c>
      <c r="BH58" s="34">
        <v>0</v>
      </c>
      <c r="BI58" s="34">
        <v>0</v>
      </c>
      <c r="BJ58" s="34">
        <v>0</v>
      </c>
      <c r="BK58" s="34">
        <v>0</v>
      </c>
      <c r="BL58" s="34">
        <v>0</v>
      </c>
      <c r="BM58" s="34">
        <v>0</v>
      </c>
      <c r="BN58" s="34">
        <v>585.20000000000005</v>
      </c>
      <c r="BO58" s="34">
        <v>585.20000000000005</v>
      </c>
      <c r="BP58" s="34">
        <v>0</v>
      </c>
      <c r="BQ58" s="34">
        <v>0</v>
      </c>
      <c r="BR58" s="34">
        <v>0</v>
      </c>
      <c r="BS58" s="37" t="s">
        <v>197</v>
      </c>
      <c r="BT58" s="34">
        <v>0</v>
      </c>
      <c r="BU58" s="34">
        <v>0</v>
      </c>
      <c r="BV58" s="34">
        <v>585.20000000000005</v>
      </c>
      <c r="BW58" s="34">
        <v>585.20000000000005</v>
      </c>
      <c r="BX58" s="34">
        <f>268-268</f>
        <v>0</v>
      </c>
      <c r="BY58" s="34">
        <v>0</v>
      </c>
      <c r="BZ58" s="34">
        <f>268-268</f>
        <v>0</v>
      </c>
      <c r="CA58" s="34">
        <v>0</v>
      </c>
      <c r="CB58" s="34">
        <v>0</v>
      </c>
      <c r="CC58" s="34">
        <v>0</v>
      </c>
      <c r="CD58" s="34">
        <v>0</v>
      </c>
      <c r="CE58" s="34">
        <v>0</v>
      </c>
      <c r="CF58" s="34">
        <v>0</v>
      </c>
      <c r="CG58" s="34">
        <v>0</v>
      </c>
      <c r="CH58" s="34">
        <v>0</v>
      </c>
      <c r="CI58" s="34">
        <v>0</v>
      </c>
      <c r="CJ58" s="34">
        <v>0</v>
      </c>
      <c r="CK58" s="34">
        <v>0</v>
      </c>
      <c r="CL58" s="34">
        <v>0</v>
      </c>
      <c r="CM58" s="34">
        <v>0</v>
      </c>
      <c r="CN58" s="34">
        <v>0</v>
      </c>
      <c r="CO58" s="34">
        <v>0</v>
      </c>
      <c r="CP58" s="34">
        <v>0</v>
      </c>
      <c r="CQ58" s="34">
        <v>0</v>
      </c>
      <c r="CR58" s="34">
        <v>1152.7</v>
      </c>
      <c r="CS58" s="34">
        <v>0</v>
      </c>
      <c r="CT58" s="34">
        <v>0</v>
      </c>
      <c r="CU58" s="34">
        <v>0</v>
      </c>
      <c r="CV58" s="34">
        <v>1152.7</v>
      </c>
      <c r="CW58" s="34">
        <v>268</v>
      </c>
      <c r="CX58" s="34">
        <v>0</v>
      </c>
      <c r="CY58" s="34">
        <v>268</v>
      </c>
      <c r="CZ58" s="34">
        <v>0</v>
      </c>
      <c r="DA58" s="34">
        <v>0</v>
      </c>
      <c r="DB58" s="34">
        <v>0</v>
      </c>
      <c r="DC58" s="34">
        <v>0</v>
      </c>
      <c r="DD58" s="34">
        <v>0</v>
      </c>
      <c r="DE58" s="34">
        <v>0</v>
      </c>
      <c r="DF58" s="34">
        <v>0</v>
      </c>
      <c r="DG58" s="34">
        <v>585.20000000000005</v>
      </c>
      <c r="DH58" s="34">
        <v>0</v>
      </c>
      <c r="DI58" s="34">
        <v>0</v>
      </c>
      <c r="DJ58" s="34">
        <v>0</v>
      </c>
      <c r="DK58" s="34">
        <v>585.20000000000005</v>
      </c>
      <c r="DL58" s="34">
        <f>268-268</f>
        <v>0</v>
      </c>
      <c r="DM58" s="34">
        <v>0</v>
      </c>
      <c r="DN58" s="34">
        <f>268-268</f>
        <v>0</v>
      </c>
      <c r="DO58" s="34">
        <v>0</v>
      </c>
      <c r="DP58" s="34">
        <v>0</v>
      </c>
      <c r="DQ58" s="34">
        <v>0</v>
      </c>
      <c r="DR58" s="34">
        <v>0</v>
      </c>
      <c r="DS58" s="34">
        <v>0</v>
      </c>
      <c r="DT58" s="34">
        <v>0</v>
      </c>
      <c r="DU58" s="34">
        <v>0</v>
      </c>
      <c r="DV58" s="3" t="s">
        <v>281</v>
      </c>
    </row>
    <row r="59" spans="1:126" ht="67.5" x14ac:dyDescent="0.2">
      <c r="A59" s="32" t="s">
        <v>0</v>
      </c>
      <c r="B59" s="32" t="s">
        <v>354</v>
      </c>
      <c r="C59" s="32" t="s">
        <v>355</v>
      </c>
      <c r="D59" s="27" t="s">
        <v>356</v>
      </c>
      <c r="E59" s="33" t="s">
        <v>178</v>
      </c>
      <c r="F59" s="33" t="s">
        <v>178</v>
      </c>
      <c r="G59" s="33" t="s">
        <v>178</v>
      </c>
      <c r="H59" s="33" t="s">
        <v>178</v>
      </c>
      <c r="I59" s="33" t="s">
        <v>178</v>
      </c>
      <c r="J59" s="33" t="s">
        <v>178</v>
      </c>
      <c r="K59" s="33" t="s">
        <v>178</v>
      </c>
      <c r="L59" s="33" t="s">
        <v>178</v>
      </c>
      <c r="M59" s="33" t="s">
        <v>178</v>
      </c>
      <c r="N59" s="33" t="s">
        <v>178</v>
      </c>
      <c r="O59" s="33" t="s">
        <v>178</v>
      </c>
      <c r="P59" s="33" t="s">
        <v>178</v>
      </c>
      <c r="Q59" s="33" t="s">
        <v>178</v>
      </c>
      <c r="R59" s="33" t="s">
        <v>178</v>
      </c>
      <c r="S59" s="33" t="s">
        <v>178</v>
      </c>
      <c r="T59" s="33" t="s">
        <v>178</v>
      </c>
      <c r="U59" s="33" t="s">
        <v>178</v>
      </c>
      <c r="V59" s="33" t="s">
        <v>178</v>
      </c>
      <c r="W59" s="33" t="s">
        <v>178</v>
      </c>
      <c r="X59" s="33" t="s">
        <v>178</v>
      </c>
      <c r="Y59" s="33" t="s">
        <v>178</v>
      </c>
      <c r="Z59" s="33" t="s">
        <v>178</v>
      </c>
      <c r="AA59" s="33" t="s">
        <v>178</v>
      </c>
      <c r="AB59" s="33" t="s">
        <v>178</v>
      </c>
      <c r="AC59" s="33" t="s">
        <v>178</v>
      </c>
      <c r="AD59" s="33" t="s">
        <v>178</v>
      </c>
      <c r="AE59" s="33" t="s">
        <v>178</v>
      </c>
      <c r="AF59" s="33" t="s">
        <v>178</v>
      </c>
      <c r="AG59" s="33" t="s">
        <v>178</v>
      </c>
      <c r="AH59" s="33" t="s">
        <v>178</v>
      </c>
      <c r="AI59" s="33" t="s">
        <v>178</v>
      </c>
      <c r="AJ59" s="34">
        <v>23926.2</v>
      </c>
      <c r="AK59" s="34">
        <v>21934.5</v>
      </c>
      <c r="AL59" s="34">
        <v>0</v>
      </c>
      <c r="AM59" s="35">
        <v>0</v>
      </c>
      <c r="AN59" s="34">
        <v>0</v>
      </c>
      <c r="AO59" s="34">
        <v>0</v>
      </c>
      <c r="AP59" s="34">
        <v>0</v>
      </c>
      <c r="AQ59" s="34">
        <v>0</v>
      </c>
      <c r="AR59" s="34">
        <v>23926.2</v>
      </c>
      <c r="AS59" s="34">
        <v>21934.5</v>
      </c>
      <c r="AT59" s="36">
        <f>AT60</f>
        <v>32577.800000000003</v>
      </c>
      <c r="AU59" s="36">
        <f t="shared" ref="AU59:AX59" si="311">AU60</f>
        <v>0</v>
      </c>
      <c r="AV59" s="36">
        <f t="shared" si="311"/>
        <v>19099.2</v>
      </c>
      <c r="AW59" s="36">
        <f t="shared" si="311"/>
        <v>2179.5</v>
      </c>
      <c r="AX59" s="36">
        <f t="shared" si="311"/>
        <v>11299.100000000002</v>
      </c>
      <c r="AY59" s="36">
        <f t="shared" ref="AY59" si="312">AY60</f>
        <v>1760.4</v>
      </c>
      <c r="AZ59" s="36">
        <f t="shared" ref="AZ59" si="313">AZ60</f>
        <v>0</v>
      </c>
      <c r="BA59" s="36">
        <f t="shared" ref="BA59" si="314">BA60</f>
        <v>0</v>
      </c>
      <c r="BB59" s="36">
        <f t="shared" ref="BB59" si="315">BB60</f>
        <v>0</v>
      </c>
      <c r="BC59" s="36">
        <f t="shared" ref="BC59" si="316">BC60</f>
        <v>1760.4</v>
      </c>
      <c r="BD59" s="36">
        <f t="shared" ref="BD59" si="317">BD60</f>
        <v>1760.4</v>
      </c>
      <c r="BE59" s="36">
        <f t="shared" ref="BE59" si="318">BE60</f>
        <v>0</v>
      </c>
      <c r="BF59" s="36">
        <f t="shared" ref="BF59" si="319">BF60</f>
        <v>0</v>
      </c>
      <c r="BG59" s="36">
        <f t="shared" ref="BG59" si="320">BG60</f>
        <v>0</v>
      </c>
      <c r="BH59" s="36">
        <f t="shared" ref="BH59" si="321">BH60</f>
        <v>1760.4</v>
      </c>
      <c r="BI59" s="36">
        <f t="shared" ref="BI59" si="322">BI60</f>
        <v>1760.4</v>
      </c>
      <c r="BJ59" s="36">
        <f t="shared" ref="BJ59" si="323">BJ60</f>
        <v>0</v>
      </c>
      <c r="BK59" s="36">
        <f t="shared" ref="BK59" si="324">BK60</f>
        <v>0</v>
      </c>
      <c r="BL59" s="36">
        <f t="shared" ref="BL59" si="325">BL60</f>
        <v>0</v>
      </c>
      <c r="BM59" s="36">
        <f t="shared" ref="BM59" si="326">BM60</f>
        <v>1760.4</v>
      </c>
      <c r="BN59" s="34">
        <v>23926.2</v>
      </c>
      <c r="BO59" s="34">
        <v>21934.5</v>
      </c>
      <c r="BP59" s="34">
        <v>0</v>
      </c>
      <c r="BQ59" s="34">
        <v>0</v>
      </c>
      <c r="BR59" s="34">
        <v>0</v>
      </c>
      <c r="BS59" s="37" t="s">
        <v>197</v>
      </c>
      <c r="BT59" s="34">
        <v>0</v>
      </c>
      <c r="BU59" s="34">
        <v>0</v>
      </c>
      <c r="BV59" s="34">
        <v>23926.2</v>
      </c>
      <c r="BW59" s="34">
        <v>21934.5</v>
      </c>
      <c r="BX59" s="36">
        <f>BX60</f>
        <v>25877.100000000006</v>
      </c>
      <c r="BY59" s="36">
        <f t="shared" ref="BY59" si="327">BY60</f>
        <v>0</v>
      </c>
      <c r="BZ59" s="36">
        <f t="shared" ref="BZ59" si="328">BZ60</f>
        <v>19024.2</v>
      </c>
      <c r="CA59" s="36">
        <f t="shared" ref="CA59" si="329">CA60</f>
        <v>2179.5</v>
      </c>
      <c r="CB59" s="36">
        <f t="shared" ref="CB59" si="330">CB60</f>
        <v>4673.4000000000051</v>
      </c>
      <c r="CC59" s="36">
        <f t="shared" ref="CC59" si="331">CC60</f>
        <v>1760.4</v>
      </c>
      <c r="CD59" s="36">
        <f t="shared" ref="CD59" si="332">CD60</f>
        <v>0</v>
      </c>
      <c r="CE59" s="36">
        <f t="shared" ref="CE59" si="333">CE60</f>
        <v>0</v>
      </c>
      <c r="CF59" s="36">
        <f t="shared" ref="CF59" si="334">CF60</f>
        <v>0</v>
      </c>
      <c r="CG59" s="36">
        <f t="shared" ref="CG59" si="335">CG60</f>
        <v>1760.4</v>
      </c>
      <c r="CH59" s="36">
        <f t="shared" ref="CH59" si="336">CH60</f>
        <v>1760.4</v>
      </c>
      <c r="CI59" s="36">
        <f t="shared" ref="CI59" si="337">CI60</f>
        <v>0</v>
      </c>
      <c r="CJ59" s="36">
        <f t="shared" ref="CJ59" si="338">CJ60</f>
        <v>0</v>
      </c>
      <c r="CK59" s="36">
        <f t="shared" ref="CK59" si="339">CK60</f>
        <v>0</v>
      </c>
      <c r="CL59" s="36">
        <f t="shared" ref="CL59" si="340">CL60</f>
        <v>1760.4</v>
      </c>
      <c r="CM59" s="36">
        <f t="shared" ref="CM59" si="341">CM60</f>
        <v>1760.4</v>
      </c>
      <c r="CN59" s="36">
        <f t="shared" ref="CN59" si="342">CN60</f>
        <v>0</v>
      </c>
      <c r="CO59" s="36">
        <f t="shared" ref="CO59" si="343">CO60</f>
        <v>0</v>
      </c>
      <c r="CP59" s="36">
        <f t="shared" ref="CP59" si="344">CP60</f>
        <v>0</v>
      </c>
      <c r="CQ59" s="36">
        <f t="shared" ref="CQ59" si="345">CQ60</f>
        <v>1760.4</v>
      </c>
      <c r="CR59" s="34">
        <v>23926.2</v>
      </c>
      <c r="CS59" s="34">
        <v>0</v>
      </c>
      <c r="CT59" s="34">
        <v>0</v>
      </c>
      <c r="CU59" s="34">
        <v>0</v>
      </c>
      <c r="CV59" s="34">
        <v>23926.2</v>
      </c>
      <c r="CW59" s="36">
        <f>CW60</f>
        <v>32577.800000000003</v>
      </c>
      <c r="CX59" s="36">
        <f t="shared" ref="CX59" si="346">CX60</f>
        <v>0</v>
      </c>
      <c r="CY59" s="36">
        <f t="shared" ref="CY59" si="347">CY60</f>
        <v>19099.2</v>
      </c>
      <c r="CZ59" s="36">
        <f t="shared" ref="CZ59" si="348">CZ60</f>
        <v>2179.5</v>
      </c>
      <c r="DA59" s="36">
        <f t="shared" ref="DA59:DF59" si="349">DA60</f>
        <v>11299.100000000002</v>
      </c>
      <c r="DB59" s="36">
        <f t="shared" si="349"/>
        <v>1760.4</v>
      </c>
      <c r="DC59" s="36">
        <f t="shared" si="349"/>
        <v>0</v>
      </c>
      <c r="DD59" s="36">
        <f t="shared" si="349"/>
        <v>0</v>
      </c>
      <c r="DE59" s="36">
        <f t="shared" si="349"/>
        <v>0</v>
      </c>
      <c r="DF59" s="36">
        <f t="shared" si="349"/>
        <v>1760.4</v>
      </c>
      <c r="DG59" s="34">
        <v>23926.2</v>
      </c>
      <c r="DH59" s="34">
        <v>0</v>
      </c>
      <c r="DI59" s="34">
        <v>0</v>
      </c>
      <c r="DJ59" s="34">
        <v>0</v>
      </c>
      <c r="DK59" s="34">
        <v>23926.2</v>
      </c>
      <c r="DL59" s="36">
        <f>DL60</f>
        <v>25877.100000000006</v>
      </c>
      <c r="DM59" s="36">
        <f t="shared" ref="DM59" si="350">DM60</f>
        <v>0</v>
      </c>
      <c r="DN59" s="36">
        <f t="shared" ref="DN59" si="351">DN60</f>
        <v>19024.2</v>
      </c>
      <c r="DO59" s="36">
        <f t="shared" ref="DO59" si="352">DO60</f>
        <v>2179.5</v>
      </c>
      <c r="DP59" s="36">
        <f t="shared" ref="DP59:DU59" si="353">DP60</f>
        <v>4673.4000000000051</v>
      </c>
      <c r="DQ59" s="36">
        <f t="shared" si="353"/>
        <v>1760.4</v>
      </c>
      <c r="DR59" s="36">
        <f t="shared" si="353"/>
        <v>0</v>
      </c>
      <c r="DS59" s="36">
        <f t="shared" si="353"/>
        <v>0</v>
      </c>
      <c r="DT59" s="36">
        <f t="shared" si="353"/>
        <v>0</v>
      </c>
      <c r="DU59" s="36">
        <f t="shared" si="353"/>
        <v>1760.4</v>
      </c>
      <c r="DV59" s="37" t="s">
        <v>0</v>
      </c>
    </row>
    <row r="60" spans="1:126" ht="146.25" x14ac:dyDescent="0.2">
      <c r="A60" s="38" t="s">
        <v>0</v>
      </c>
      <c r="B60" s="39" t="s">
        <v>357</v>
      </c>
      <c r="C60" s="39" t="s">
        <v>358</v>
      </c>
      <c r="D60" s="38" t="s">
        <v>359</v>
      </c>
      <c r="E60" s="1" t="s">
        <v>616</v>
      </c>
      <c r="F60" s="1" t="s">
        <v>543</v>
      </c>
      <c r="G60" s="1" t="s">
        <v>582</v>
      </c>
      <c r="H60" s="1" t="s">
        <v>0</v>
      </c>
      <c r="I60" s="1" t="s">
        <v>0</v>
      </c>
      <c r="J60" s="1" t="s">
        <v>0</v>
      </c>
      <c r="K60" s="2" t="s">
        <v>0</v>
      </c>
      <c r="L60" s="1" t="s">
        <v>0</v>
      </c>
      <c r="M60" s="1" t="s">
        <v>0</v>
      </c>
      <c r="N60" s="1" t="s">
        <v>0</v>
      </c>
      <c r="O60" s="1" t="s">
        <v>0</v>
      </c>
      <c r="P60" s="1" t="s">
        <v>0</v>
      </c>
      <c r="Q60" s="1" t="s">
        <v>0</v>
      </c>
      <c r="R60" s="2" t="s">
        <v>0</v>
      </c>
      <c r="S60" s="1" t="s">
        <v>0</v>
      </c>
      <c r="T60" s="1" t="s">
        <v>0</v>
      </c>
      <c r="U60" s="1" t="s">
        <v>0</v>
      </c>
      <c r="V60" s="1" t="s">
        <v>0</v>
      </c>
      <c r="W60" s="1" t="s">
        <v>0</v>
      </c>
      <c r="X60" s="1" t="s">
        <v>0</v>
      </c>
      <c r="Y60" s="1" t="s">
        <v>0</v>
      </c>
      <c r="Z60" s="1" t="s">
        <v>0</v>
      </c>
      <c r="AA60" s="1" t="s">
        <v>0</v>
      </c>
      <c r="AB60" s="1" t="s">
        <v>0</v>
      </c>
      <c r="AC60" s="1" t="s">
        <v>0</v>
      </c>
      <c r="AD60" s="1" t="s">
        <v>0</v>
      </c>
      <c r="AE60" s="1" t="s">
        <v>617</v>
      </c>
      <c r="AF60" s="32" t="s">
        <v>0</v>
      </c>
      <c r="AG60" s="32" t="s">
        <v>0</v>
      </c>
      <c r="AH60" s="31" t="s">
        <v>58</v>
      </c>
      <c r="AI60" s="40" t="s">
        <v>537</v>
      </c>
      <c r="AJ60" s="34">
        <v>23926.2</v>
      </c>
      <c r="AK60" s="34">
        <v>21934.5</v>
      </c>
      <c r="AL60" s="34">
        <v>0</v>
      </c>
      <c r="AM60" s="35">
        <v>0</v>
      </c>
      <c r="AN60" s="34">
        <v>0</v>
      </c>
      <c r="AO60" s="34">
        <v>0</v>
      </c>
      <c r="AP60" s="34">
        <v>0</v>
      </c>
      <c r="AQ60" s="34">
        <v>0</v>
      </c>
      <c r="AR60" s="34">
        <v>23926.2</v>
      </c>
      <c r="AS60" s="34">
        <v>21934.5</v>
      </c>
      <c r="AT60" s="34">
        <f>11263.9+21313.9</f>
        <v>32577.800000000003</v>
      </c>
      <c r="AU60" s="34">
        <v>0</v>
      </c>
      <c r="AV60" s="34">
        <f>19099.2</f>
        <v>19099.2</v>
      </c>
      <c r="AW60" s="34">
        <f>2179.5</f>
        <v>2179.5</v>
      </c>
      <c r="AX60" s="34">
        <f>AT60-AU60-AV60-AW60</f>
        <v>11299.100000000002</v>
      </c>
      <c r="AY60" s="34">
        <f>1760.4</f>
        <v>1760.4</v>
      </c>
      <c r="AZ60" s="34">
        <v>0</v>
      </c>
      <c r="BA60" s="34">
        <v>0</v>
      </c>
      <c r="BB60" s="34">
        <v>0</v>
      </c>
      <c r="BC60" s="34">
        <f>AY60</f>
        <v>1760.4</v>
      </c>
      <c r="BD60" s="34">
        <f>1760.4</f>
        <v>1760.4</v>
      </c>
      <c r="BE60" s="34">
        <v>0</v>
      </c>
      <c r="BF60" s="34">
        <v>0</v>
      </c>
      <c r="BG60" s="34">
        <v>0</v>
      </c>
      <c r="BH60" s="34">
        <f>BD60</f>
        <v>1760.4</v>
      </c>
      <c r="BI60" s="34">
        <f>1760.4</f>
        <v>1760.4</v>
      </c>
      <c r="BJ60" s="34">
        <v>0</v>
      </c>
      <c r="BK60" s="34">
        <v>0</v>
      </c>
      <c r="BL60" s="34">
        <v>0</v>
      </c>
      <c r="BM60" s="34">
        <f>BI60</f>
        <v>1760.4</v>
      </c>
      <c r="BN60" s="34">
        <v>23926.2</v>
      </c>
      <c r="BO60" s="34">
        <v>21934.5</v>
      </c>
      <c r="BP60" s="34">
        <v>0</v>
      </c>
      <c r="BQ60" s="34">
        <v>0</v>
      </c>
      <c r="BR60" s="34">
        <v>0</v>
      </c>
      <c r="BS60" s="37" t="s">
        <v>197</v>
      </c>
      <c r="BT60" s="34">
        <v>0</v>
      </c>
      <c r="BU60" s="34">
        <v>0</v>
      </c>
      <c r="BV60" s="34">
        <v>23926.2</v>
      </c>
      <c r="BW60" s="34">
        <v>21934.5</v>
      </c>
      <c r="BX60" s="34">
        <f>11263.9+21313.9-243.6-75-113.7-6268.4</f>
        <v>25877.100000000006</v>
      </c>
      <c r="BY60" s="34">
        <v>0</v>
      </c>
      <c r="BZ60" s="34">
        <f>19099.2-75</f>
        <v>19024.2</v>
      </c>
      <c r="CA60" s="34">
        <f>2179.5</f>
        <v>2179.5</v>
      </c>
      <c r="CB60" s="34">
        <f>BX60-BY60-BZ60-CA60</f>
        <v>4673.4000000000051</v>
      </c>
      <c r="CC60" s="34">
        <f>1760.4</f>
        <v>1760.4</v>
      </c>
      <c r="CD60" s="34">
        <v>0</v>
      </c>
      <c r="CE60" s="34">
        <v>0</v>
      </c>
      <c r="CF60" s="34">
        <v>0</v>
      </c>
      <c r="CG60" s="34">
        <f>CC60</f>
        <v>1760.4</v>
      </c>
      <c r="CH60" s="34">
        <f>1760.4</f>
        <v>1760.4</v>
      </c>
      <c r="CI60" s="34">
        <v>0</v>
      </c>
      <c r="CJ60" s="34">
        <v>0</v>
      </c>
      <c r="CK60" s="34">
        <v>0</v>
      </c>
      <c r="CL60" s="34">
        <f>CH60</f>
        <v>1760.4</v>
      </c>
      <c r="CM60" s="34">
        <f>1760.4</f>
        <v>1760.4</v>
      </c>
      <c r="CN60" s="34">
        <v>0</v>
      </c>
      <c r="CO60" s="34">
        <v>0</v>
      </c>
      <c r="CP60" s="34">
        <v>0</v>
      </c>
      <c r="CQ60" s="34">
        <f>CM60</f>
        <v>1760.4</v>
      </c>
      <c r="CR60" s="34">
        <v>23926.2</v>
      </c>
      <c r="CS60" s="34">
        <v>0</v>
      </c>
      <c r="CT60" s="34">
        <v>0</v>
      </c>
      <c r="CU60" s="34">
        <v>0</v>
      </c>
      <c r="CV60" s="34">
        <v>23926.2</v>
      </c>
      <c r="CW60" s="34">
        <f>11263.9+21313.9</f>
        <v>32577.800000000003</v>
      </c>
      <c r="CX60" s="34">
        <v>0</v>
      </c>
      <c r="CY60" s="34">
        <f>19099.2</f>
        <v>19099.2</v>
      </c>
      <c r="CZ60" s="34">
        <f>2179.5</f>
        <v>2179.5</v>
      </c>
      <c r="DA60" s="34">
        <f>CW60-CX60-CY60-CZ60</f>
        <v>11299.100000000002</v>
      </c>
      <c r="DB60" s="34">
        <f>1760.4</f>
        <v>1760.4</v>
      </c>
      <c r="DC60" s="34">
        <v>0</v>
      </c>
      <c r="DD60" s="34">
        <v>0</v>
      </c>
      <c r="DE60" s="34">
        <v>0</v>
      </c>
      <c r="DF60" s="34">
        <f>DB60</f>
        <v>1760.4</v>
      </c>
      <c r="DG60" s="34">
        <v>23926.2</v>
      </c>
      <c r="DH60" s="34">
        <v>0</v>
      </c>
      <c r="DI60" s="34">
        <v>0</v>
      </c>
      <c r="DJ60" s="34">
        <v>0</v>
      </c>
      <c r="DK60" s="34">
        <v>23926.2</v>
      </c>
      <c r="DL60" s="34">
        <f>11263.9+21313.9-243.6-75-113.7-6268.4</f>
        <v>25877.100000000006</v>
      </c>
      <c r="DM60" s="34">
        <v>0</v>
      </c>
      <c r="DN60" s="34">
        <f>19099.2-75</f>
        <v>19024.2</v>
      </c>
      <c r="DO60" s="34">
        <f>2179.5</f>
        <v>2179.5</v>
      </c>
      <c r="DP60" s="34">
        <f>DL60-DM60-DN60-DO60</f>
        <v>4673.4000000000051</v>
      </c>
      <c r="DQ60" s="34">
        <f>1760.4</f>
        <v>1760.4</v>
      </c>
      <c r="DR60" s="34">
        <v>0</v>
      </c>
      <c r="DS60" s="34">
        <v>0</v>
      </c>
      <c r="DT60" s="34">
        <v>0</v>
      </c>
      <c r="DU60" s="34">
        <f>DQ60</f>
        <v>1760.4</v>
      </c>
      <c r="DV60" s="3" t="s">
        <v>192</v>
      </c>
    </row>
    <row r="61" spans="1:126" ht="56.25" x14ac:dyDescent="0.2">
      <c r="A61" s="32" t="s">
        <v>0</v>
      </c>
      <c r="B61" s="32" t="s">
        <v>360</v>
      </c>
      <c r="C61" s="32" t="s">
        <v>361</v>
      </c>
      <c r="D61" s="27" t="s">
        <v>362</v>
      </c>
      <c r="E61" s="33" t="s">
        <v>178</v>
      </c>
      <c r="F61" s="33" t="s">
        <v>178</v>
      </c>
      <c r="G61" s="33" t="s">
        <v>178</v>
      </c>
      <c r="H61" s="33" t="s">
        <v>178</v>
      </c>
      <c r="I61" s="33" t="s">
        <v>178</v>
      </c>
      <c r="J61" s="33" t="s">
        <v>178</v>
      </c>
      <c r="K61" s="33" t="s">
        <v>178</v>
      </c>
      <c r="L61" s="33" t="s">
        <v>178</v>
      </c>
      <c r="M61" s="33" t="s">
        <v>178</v>
      </c>
      <c r="N61" s="33" t="s">
        <v>178</v>
      </c>
      <c r="O61" s="33" t="s">
        <v>178</v>
      </c>
      <c r="P61" s="33" t="s">
        <v>178</v>
      </c>
      <c r="Q61" s="33" t="s">
        <v>178</v>
      </c>
      <c r="R61" s="33" t="s">
        <v>178</v>
      </c>
      <c r="S61" s="33" t="s">
        <v>178</v>
      </c>
      <c r="T61" s="33" t="s">
        <v>178</v>
      </c>
      <c r="U61" s="33" t="s">
        <v>178</v>
      </c>
      <c r="V61" s="33" t="s">
        <v>178</v>
      </c>
      <c r="W61" s="33" t="s">
        <v>178</v>
      </c>
      <c r="X61" s="33" t="s">
        <v>178</v>
      </c>
      <c r="Y61" s="33" t="s">
        <v>178</v>
      </c>
      <c r="Z61" s="33" t="s">
        <v>178</v>
      </c>
      <c r="AA61" s="33" t="s">
        <v>178</v>
      </c>
      <c r="AB61" s="33" t="s">
        <v>178</v>
      </c>
      <c r="AC61" s="33" t="s">
        <v>178</v>
      </c>
      <c r="AD61" s="33" t="s">
        <v>178</v>
      </c>
      <c r="AE61" s="33" t="s">
        <v>178</v>
      </c>
      <c r="AF61" s="33" t="s">
        <v>178</v>
      </c>
      <c r="AG61" s="33" t="s">
        <v>178</v>
      </c>
      <c r="AH61" s="33" t="s">
        <v>178</v>
      </c>
      <c r="AI61" s="33" t="s">
        <v>178</v>
      </c>
      <c r="AJ61" s="34">
        <v>42088.6</v>
      </c>
      <c r="AK61" s="34">
        <v>29713.200000000001</v>
      </c>
      <c r="AL61" s="34">
        <v>0</v>
      </c>
      <c r="AM61" s="35">
        <v>0</v>
      </c>
      <c r="AN61" s="34">
        <v>0</v>
      </c>
      <c r="AO61" s="34">
        <v>0</v>
      </c>
      <c r="AP61" s="34">
        <v>0</v>
      </c>
      <c r="AQ61" s="34">
        <v>0</v>
      </c>
      <c r="AR61" s="34">
        <v>42088.6</v>
      </c>
      <c r="AS61" s="34">
        <v>29713.200000000001</v>
      </c>
      <c r="AT61" s="36">
        <f>AT62</f>
        <v>29082.6</v>
      </c>
      <c r="AU61" s="36">
        <f t="shared" ref="AU61:AX61" si="354">AU62</f>
        <v>0</v>
      </c>
      <c r="AV61" s="36">
        <f t="shared" si="354"/>
        <v>0</v>
      </c>
      <c r="AW61" s="36">
        <f t="shared" si="354"/>
        <v>0</v>
      </c>
      <c r="AX61" s="36">
        <f t="shared" si="354"/>
        <v>29082.6</v>
      </c>
      <c r="AY61" s="36">
        <f t="shared" ref="AY61" si="355">AY62</f>
        <v>11974.6</v>
      </c>
      <c r="AZ61" s="36">
        <f t="shared" ref="AZ61" si="356">AZ62</f>
        <v>0</v>
      </c>
      <c r="BA61" s="36">
        <f t="shared" ref="BA61" si="357">BA62</f>
        <v>0</v>
      </c>
      <c r="BB61" s="36">
        <f t="shared" ref="BB61" si="358">BB62</f>
        <v>0</v>
      </c>
      <c r="BC61" s="36">
        <f t="shared" ref="BC61" si="359">BC62</f>
        <v>11974.6</v>
      </c>
      <c r="BD61" s="36">
        <f t="shared" ref="BD61" si="360">BD62</f>
        <v>9397.5</v>
      </c>
      <c r="BE61" s="36">
        <f t="shared" ref="BE61" si="361">BE62</f>
        <v>0</v>
      </c>
      <c r="BF61" s="36">
        <f t="shared" ref="BF61" si="362">BF62</f>
        <v>0</v>
      </c>
      <c r="BG61" s="36">
        <f t="shared" ref="BG61" si="363">BG62</f>
        <v>0</v>
      </c>
      <c r="BH61" s="36">
        <f t="shared" ref="BH61" si="364">BH62</f>
        <v>9397.5</v>
      </c>
      <c r="BI61" s="36">
        <f t="shared" ref="BI61" si="365">BI62</f>
        <v>10899.6</v>
      </c>
      <c r="BJ61" s="36">
        <f t="shared" ref="BJ61" si="366">BJ62</f>
        <v>0</v>
      </c>
      <c r="BK61" s="36">
        <f t="shared" ref="BK61" si="367">BK62</f>
        <v>0</v>
      </c>
      <c r="BL61" s="36">
        <f t="shared" ref="BL61" si="368">BL62</f>
        <v>0</v>
      </c>
      <c r="BM61" s="36">
        <f t="shared" ref="BM61" si="369">BM62</f>
        <v>10899.6</v>
      </c>
      <c r="BN61" s="36">
        <f t="shared" ref="BN61" si="370">BN62</f>
        <v>42088.6</v>
      </c>
      <c r="BO61" s="36">
        <f t="shared" ref="BO61" si="371">BO62</f>
        <v>29713.200000000001</v>
      </c>
      <c r="BP61" s="36">
        <f t="shared" ref="BP61" si="372">BP62</f>
        <v>0</v>
      </c>
      <c r="BQ61" s="36">
        <f t="shared" ref="BQ61" si="373">BQ62</f>
        <v>0</v>
      </c>
      <c r="BR61" s="36">
        <f t="shared" ref="BR61" si="374">BR62</f>
        <v>0</v>
      </c>
      <c r="BS61" s="36" t="str">
        <f t="shared" ref="BS61" si="375">BS62</f>
        <v>0,00</v>
      </c>
      <c r="BT61" s="36">
        <f t="shared" ref="BT61" si="376">BT62</f>
        <v>0</v>
      </c>
      <c r="BU61" s="36">
        <f t="shared" ref="BU61" si="377">BU62</f>
        <v>0</v>
      </c>
      <c r="BV61" s="36">
        <f t="shared" ref="BV61" si="378">BV62</f>
        <v>42088.6</v>
      </c>
      <c r="BW61" s="36">
        <f t="shared" ref="BW61" si="379">BW62</f>
        <v>29713.200000000001</v>
      </c>
      <c r="BX61" s="36">
        <f t="shared" ref="BX61" si="380">BX62</f>
        <v>29082.6</v>
      </c>
      <c r="BY61" s="36">
        <f t="shared" ref="BY61" si="381">BY62</f>
        <v>0</v>
      </c>
      <c r="BZ61" s="36">
        <f t="shared" ref="BZ61" si="382">BZ62</f>
        <v>0</v>
      </c>
      <c r="CA61" s="36">
        <f t="shared" ref="CA61" si="383">CA62</f>
        <v>0</v>
      </c>
      <c r="CB61" s="36">
        <f t="shared" ref="CB61" si="384">CB62</f>
        <v>29082.6</v>
      </c>
      <c r="CC61" s="36">
        <f t="shared" ref="CC61" si="385">CC62</f>
        <v>11974.6</v>
      </c>
      <c r="CD61" s="36">
        <f t="shared" ref="CD61" si="386">CD62</f>
        <v>0</v>
      </c>
      <c r="CE61" s="36">
        <f t="shared" ref="CE61" si="387">CE62</f>
        <v>0</v>
      </c>
      <c r="CF61" s="36">
        <f t="shared" ref="CF61" si="388">CF62</f>
        <v>0</v>
      </c>
      <c r="CG61" s="36">
        <f t="shared" ref="CG61" si="389">CG62</f>
        <v>11974.6</v>
      </c>
      <c r="CH61" s="36">
        <f t="shared" ref="CH61" si="390">CH62</f>
        <v>9397.5</v>
      </c>
      <c r="CI61" s="36">
        <f t="shared" ref="CI61" si="391">CI62</f>
        <v>0</v>
      </c>
      <c r="CJ61" s="36">
        <f t="shared" ref="CJ61" si="392">CJ62</f>
        <v>0</v>
      </c>
      <c r="CK61" s="36">
        <f t="shared" ref="CK61" si="393">CK62</f>
        <v>0</v>
      </c>
      <c r="CL61" s="36">
        <f t="shared" ref="CL61" si="394">CL62</f>
        <v>9397.5</v>
      </c>
      <c r="CM61" s="36">
        <f t="shared" ref="CM61" si="395">CM62</f>
        <v>10899.6</v>
      </c>
      <c r="CN61" s="36">
        <f t="shared" ref="CN61" si="396">CN62</f>
        <v>0</v>
      </c>
      <c r="CO61" s="36">
        <f t="shared" ref="CO61" si="397">CO62</f>
        <v>0</v>
      </c>
      <c r="CP61" s="36">
        <f t="shared" ref="CP61" si="398">CP62</f>
        <v>0</v>
      </c>
      <c r="CQ61" s="36">
        <f t="shared" ref="CQ61" si="399">CQ62</f>
        <v>10899.6</v>
      </c>
      <c r="CR61" s="34">
        <v>42088.6</v>
      </c>
      <c r="CS61" s="34">
        <v>0</v>
      </c>
      <c r="CT61" s="34">
        <v>0</v>
      </c>
      <c r="CU61" s="34">
        <v>0</v>
      </c>
      <c r="CV61" s="34">
        <v>42088.6</v>
      </c>
      <c r="CW61" s="36">
        <f>CW62</f>
        <v>29082.6</v>
      </c>
      <c r="CX61" s="36">
        <f t="shared" ref="CX61" si="400">CX62</f>
        <v>0</v>
      </c>
      <c r="CY61" s="36">
        <f t="shared" ref="CY61" si="401">CY62</f>
        <v>0</v>
      </c>
      <c r="CZ61" s="36">
        <f t="shared" ref="CZ61" si="402">CZ62</f>
        <v>0</v>
      </c>
      <c r="DA61" s="36">
        <f t="shared" ref="DA61:DF61" si="403">DA62</f>
        <v>29082.6</v>
      </c>
      <c r="DB61" s="36">
        <f t="shared" si="403"/>
        <v>11974.6</v>
      </c>
      <c r="DC61" s="36">
        <f t="shared" si="403"/>
        <v>0</v>
      </c>
      <c r="DD61" s="36">
        <f t="shared" si="403"/>
        <v>0</v>
      </c>
      <c r="DE61" s="36">
        <f t="shared" si="403"/>
        <v>0</v>
      </c>
      <c r="DF61" s="36">
        <f t="shared" si="403"/>
        <v>11974.6</v>
      </c>
      <c r="DG61" s="34">
        <v>42088.6</v>
      </c>
      <c r="DH61" s="34">
        <v>0</v>
      </c>
      <c r="DI61" s="34">
        <v>0</v>
      </c>
      <c r="DJ61" s="34">
        <v>0</v>
      </c>
      <c r="DK61" s="34">
        <v>42088.6</v>
      </c>
      <c r="DL61" s="36">
        <f>DL62</f>
        <v>29082.6</v>
      </c>
      <c r="DM61" s="36">
        <f t="shared" ref="DM61" si="404">DM62</f>
        <v>0</v>
      </c>
      <c r="DN61" s="36">
        <f t="shared" ref="DN61" si="405">DN62</f>
        <v>0</v>
      </c>
      <c r="DO61" s="36">
        <f t="shared" ref="DO61" si="406">DO62</f>
        <v>0</v>
      </c>
      <c r="DP61" s="36">
        <f t="shared" ref="DP61:DU61" si="407">DP62</f>
        <v>29082.6</v>
      </c>
      <c r="DQ61" s="36">
        <f t="shared" si="407"/>
        <v>11974.6</v>
      </c>
      <c r="DR61" s="36">
        <f t="shared" si="407"/>
        <v>0</v>
      </c>
      <c r="DS61" s="36">
        <f t="shared" si="407"/>
        <v>0</v>
      </c>
      <c r="DT61" s="36">
        <f t="shared" si="407"/>
        <v>0</v>
      </c>
      <c r="DU61" s="36">
        <f t="shared" si="407"/>
        <v>11974.6</v>
      </c>
      <c r="DV61" s="37" t="s">
        <v>0</v>
      </c>
    </row>
    <row r="62" spans="1:126" ht="135" x14ac:dyDescent="0.2">
      <c r="A62" s="38" t="s">
        <v>0</v>
      </c>
      <c r="B62" s="39" t="s">
        <v>363</v>
      </c>
      <c r="C62" s="39" t="s">
        <v>364</v>
      </c>
      <c r="D62" s="38" t="s">
        <v>365</v>
      </c>
      <c r="E62" s="1" t="s">
        <v>551</v>
      </c>
      <c r="F62" s="1" t="s">
        <v>0</v>
      </c>
      <c r="G62" s="1" t="s">
        <v>0</v>
      </c>
      <c r="H62" s="1" t="s">
        <v>0</v>
      </c>
      <c r="I62" s="1" t="s">
        <v>0</v>
      </c>
      <c r="J62" s="1" t="s">
        <v>0</v>
      </c>
      <c r="K62" s="1" t="s">
        <v>0</v>
      </c>
      <c r="L62" s="1" t="s">
        <v>0</v>
      </c>
      <c r="M62" s="1" t="s">
        <v>0</v>
      </c>
      <c r="N62" s="1" t="s">
        <v>0</v>
      </c>
      <c r="O62" s="1" t="s">
        <v>0</v>
      </c>
      <c r="P62" s="1" t="s">
        <v>0</v>
      </c>
      <c r="Q62" s="1" t="s">
        <v>0</v>
      </c>
      <c r="R62" s="1" t="s">
        <v>0</v>
      </c>
      <c r="S62" s="1" t="s">
        <v>0</v>
      </c>
      <c r="T62" s="1" t="s">
        <v>0</v>
      </c>
      <c r="U62" s="1" t="s">
        <v>0</v>
      </c>
      <c r="V62" s="1" t="s">
        <v>0</v>
      </c>
      <c r="W62" s="1" t="s">
        <v>0</v>
      </c>
      <c r="X62" s="1" t="s">
        <v>0</v>
      </c>
      <c r="Y62" s="1" t="s">
        <v>0</v>
      </c>
      <c r="Z62" s="1" t="s">
        <v>0</v>
      </c>
      <c r="AA62" s="1" t="s">
        <v>0</v>
      </c>
      <c r="AB62" s="1" t="s">
        <v>0</v>
      </c>
      <c r="AC62" s="1" t="s">
        <v>0</v>
      </c>
      <c r="AD62" s="1" t="s">
        <v>0</v>
      </c>
      <c r="AE62" s="1" t="s">
        <v>615</v>
      </c>
      <c r="AF62" s="32" t="s">
        <v>0</v>
      </c>
      <c r="AG62" s="32" t="s">
        <v>0</v>
      </c>
      <c r="AH62" s="31" t="s">
        <v>74</v>
      </c>
      <c r="AI62" s="31" t="s">
        <v>189</v>
      </c>
      <c r="AJ62" s="34">
        <v>42088.6</v>
      </c>
      <c r="AK62" s="34">
        <v>29713.200000000001</v>
      </c>
      <c r="AL62" s="34">
        <v>0</v>
      </c>
      <c r="AM62" s="35">
        <v>0</v>
      </c>
      <c r="AN62" s="34">
        <v>0</v>
      </c>
      <c r="AO62" s="34">
        <v>0</v>
      </c>
      <c r="AP62" s="34">
        <v>0</v>
      </c>
      <c r="AQ62" s="34">
        <v>0</v>
      </c>
      <c r="AR62" s="34">
        <v>42088.6</v>
      </c>
      <c r="AS62" s="34">
        <v>29713.200000000001</v>
      </c>
      <c r="AT62" s="34">
        <f>30082.6-1000</f>
        <v>29082.6</v>
      </c>
      <c r="AU62" s="34">
        <v>0</v>
      </c>
      <c r="AV62" s="34">
        <v>0</v>
      </c>
      <c r="AW62" s="34">
        <v>0</v>
      </c>
      <c r="AX62" s="34">
        <f>30082.6-1000</f>
        <v>29082.6</v>
      </c>
      <c r="AY62" s="34">
        <f>3690+3700+1802.1+750+1350+682.5</f>
        <v>11974.6</v>
      </c>
      <c r="AZ62" s="34">
        <v>0</v>
      </c>
      <c r="BA62" s="34">
        <v>0</v>
      </c>
      <c r="BB62" s="34">
        <v>0</v>
      </c>
      <c r="BC62" s="34">
        <f>AY62</f>
        <v>11974.6</v>
      </c>
      <c r="BD62" s="34">
        <f>5115+1500+750+1350+682.5</f>
        <v>9397.5</v>
      </c>
      <c r="BE62" s="34">
        <v>0</v>
      </c>
      <c r="BF62" s="34">
        <v>0</v>
      </c>
      <c r="BG62" s="34">
        <v>0</v>
      </c>
      <c r="BH62" s="34">
        <f>BD62</f>
        <v>9397.5</v>
      </c>
      <c r="BI62" s="34">
        <f>6315+1802.1+750+1350+682.5</f>
        <v>10899.6</v>
      </c>
      <c r="BJ62" s="34">
        <v>0</v>
      </c>
      <c r="BK62" s="34">
        <v>0</v>
      </c>
      <c r="BL62" s="34">
        <v>0</v>
      </c>
      <c r="BM62" s="34">
        <f>BI62</f>
        <v>10899.6</v>
      </c>
      <c r="BN62" s="34">
        <v>42088.6</v>
      </c>
      <c r="BO62" s="34">
        <v>29713.200000000001</v>
      </c>
      <c r="BP62" s="34">
        <v>0</v>
      </c>
      <c r="BQ62" s="34">
        <v>0</v>
      </c>
      <c r="BR62" s="34">
        <v>0</v>
      </c>
      <c r="BS62" s="37" t="s">
        <v>197</v>
      </c>
      <c r="BT62" s="34">
        <v>0</v>
      </c>
      <c r="BU62" s="34">
        <v>0</v>
      </c>
      <c r="BV62" s="34">
        <v>42088.6</v>
      </c>
      <c r="BW62" s="34">
        <v>29713.200000000001</v>
      </c>
      <c r="BX62" s="34">
        <f>30082.6-1000</f>
        <v>29082.6</v>
      </c>
      <c r="BY62" s="34">
        <v>0</v>
      </c>
      <c r="BZ62" s="34">
        <v>0</v>
      </c>
      <c r="CA62" s="34">
        <v>0</v>
      </c>
      <c r="CB62" s="34">
        <f>30082.6-1000</f>
        <v>29082.6</v>
      </c>
      <c r="CC62" s="34">
        <f>3690+3700+1802.1+750+1350+682.5</f>
        <v>11974.6</v>
      </c>
      <c r="CD62" s="34">
        <v>0</v>
      </c>
      <c r="CE62" s="34">
        <v>0</v>
      </c>
      <c r="CF62" s="34">
        <v>0</v>
      </c>
      <c r="CG62" s="34">
        <f>CC62</f>
        <v>11974.6</v>
      </c>
      <c r="CH62" s="34">
        <f>5115+1500+750+1350+682.5</f>
        <v>9397.5</v>
      </c>
      <c r="CI62" s="34">
        <v>0</v>
      </c>
      <c r="CJ62" s="34">
        <v>0</v>
      </c>
      <c r="CK62" s="34">
        <v>0</v>
      </c>
      <c r="CL62" s="34">
        <f>CH62</f>
        <v>9397.5</v>
      </c>
      <c r="CM62" s="34">
        <f>6315+1802.1+750+1350+682.5</f>
        <v>10899.6</v>
      </c>
      <c r="CN62" s="34">
        <v>0</v>
      </c>
      <c r="CO62" s="34">
        <v>0</v>
      </c>
      <c r="CP62" s="34">
        <v>0</v>
      </c>
      <c r="CQ62" s="34">
        <f>CM62</f>
        <v>10899.6</v>
      </c>
      <c r="CR62" s="34">
        <v>42088.6</v>
      </c>
      <c r="CS62" s="34">
        <v>0</v>
      </c>
      <c r="CT62" s="34">
        <v>0</v>
      </c>
      <c r="CU62" s="34">
        <v>0</v>
      </c>
      <c r="CV62" s="34">
        <v>42088.6</v>
      </c>
      <c r="CW62" s="34">
        <f>30082.6-1000</f>
        <v>29082.6</v>
      </c>
      <c r="CX62" s="34">
        <v>0</v>
      </c>
      <c r="CY62" s="34">
        <v>0</v>
      </c>
      <c r="CZ62" s="34">
        <v>0</v>
      </c>
      <c r="DA62" s="34">
        <f>30082.6-1000</f>
        <v>29082.6</v>
      </c>
      <c r="DB62" s="34">
        <f>3690+3700+1802.1+750+1350+682.5</f>
        <v>11974.6</v>
      </c>
      <c r="DC62" s="34">
        <v>0</v>
      </c>
      <c r="DD62" s="34">
        <v>0</v>
      </c>
      <c r="DE62" s="34">
        <v>0</v>
      </c>
      <c r="DF62" s="34">
        <f>DB62</f>
        <v>11974.6</v>
      </c>
      <c r="DG62" s="34">
        <v>42088.6</v>
      </c>
      <c r="DH62" s="34">
        <v>0</v>
      </c>
      <c r="DI62" s="34">
        <v>0</v>
      </c>
      <c r="DJ62" s="34">
        <v>0</v>
      </c>
      <c r="DK62" s="34">
        <v>42088.6</v>
      </c>
      <c r="DL62" s="34">
        <f>30082.6-1000</f>
        <v>29082.6</v>
      </c>
      <c r="DM62" s="34">
        <v>0</v>
      </c>
      <c r="DN62" s="34">
        <v>0</v>
      </c>
      <c r="DO62" s="34">
        <v>0</v>
      </c>
      <c r="DP62" s="34">
        <f>30082.6-1000</f>
        <v>29082.6</v>
      </c>
      <c r="DQ62" s="34">
        <f>3690+3700+1802.1+750+1350+682.5</f>
        <v>11974.6</v>
      </c>
      <c r="DR62" s="34">
        <v>0</v>
      </c>
      <c r="DS62" s="34">
        <v>0</v>
      </c>
      <c r="DT62" s="34">
        <v>0</v>
      </c>
      <c r="DU62" s="34">
        <f>DQ62</f>
        <v>11974.6</v>
      </c>
      <c r="DV62" s="3" t="s">
        <v>202</v>
      </c>
    </row>
    <row r="63" spans="1:126" ht="56.25" x14ac:dyDescent="0.2">
      <c r="A63" s="32" t="s">
        <v>0</v>
      </c>
      <c r="B63" s="32" t="s">
        <v>366</v>
      </c>
      <c r="C63" s="32" t="s">
        <v>367</v>
      </c>
      <c r="D63" s="27" t="s">
        <v>368</v>
      </c>
      <c r="E63" s="33" t="s">
        <v>178</v>
      </c>
      <c r="F63" s="33" t="s">
        <v>178</v>
      </c>
      <c r="G63" s="33" t="s">
        <v>178</v>
      </c>
      <c r="H63" s="33" t="s">
        <v>178</v>
      </c>
      <c r="I63" s="33" t="s">
        <v>178</v>
      </c>
      <c r="J63" s="33" t="s">
        <v>178</v>
      </c>
      <c r="K63" s="33" t="s">
        <v>178</v>
      </c>
      <c r="L63" s="33" t="s">
        <v>178</v>
      </c>
      <c r="M63" s="33" t="s">
        <v>178</v>
      </c>
      <c r="N63" s="33" t="s">
        <v>178</v>
      </c>
      <c r="O63" s="33" t="s">
        <v>178</v>
      </c>
      <c r="P63" s="33" t="s">
        <v>178</v>
      </c>
      <c r="Q63" s="33" t="s">
        <v>178</v>
      </c>
      <c r="R63" s="33" t="s">
        <v>178</v>
      </c>
      <c r="S63" s="33" t="s">
        <v>178</v>
      </c>
      <c r="T63" s="33" t="s">
        <v>178</v>
      </c>
      <c r="U63" s="33" t="s">
        <v>178</v>
      </c>
      <c r="V63" s="33" t="s">
        <v>178</v>
      </c>
      <c r="W63" s="33" t="s">
        <v>178</v>
      </c>
      <c r="X63" s="33" t="s">
        <v>178</v>
      </c>
      <c r="Y63" s="33" t="s">
        <v>178</v>
      </c>
      <c r="Z63" s="33" t="s">
        <v>178</v>
      </c>
      <c r="AA63" s="33" t="s">
        <v>178</v>
      </c>
      <c r="AB63" s="33" t="s">
        <v>178</v>
      </c>
      <c r="AC63" s="33" t="s">
        <v>178</v>
      </c>
      <c r="AD63" s="33" t="s">
        <v>178</v>
      </c>
      <c r="AE63" s="33" t="s">
        <v>178</v>
      </c>
      <c r="AF63" s="33" t="s">
        <v>178</v>
      </c>
      <c r="AG63" s="33" t="s">
        <v>178</v>
      </c>
      <c r="AH63" s="33" t="s">
        <v>178</v>
      </c>
      <c r="AI63" s="33" t="s">
        <v>178</v>
      </c>
      <c r="AJ63" s="34">
        <v>52607.5</v>
      </c>
      <c r="AK63" s="34">
        <v>48390.400000000001</v>
      </c>
      <c r="AL63" s="34">
        <v>15241.5</v>
      </c>
      <c r="AM63" s="35">
        <v>15160.7</v>
      </c>
      <c r="AN63" s="34">
        <v>1745</v>
      </c>
      <c r="AO63" s="34">
        <v>1737.9</v>
      </c>
      <c r="AP63" s="34">
        <v>0</v>
      </c>
      <c r="AQ63" s="34">
        <v>0</v>
      </c>
      <c r="AR63" s="34">
        <v>35621</v>
      </c>
      <c r="AS63" s="34">
        <v>31491.8</v>
      </c>
      <c r="AT63" s="36">
        <f>SUM(AT64:AT65)</f>
        <v>84278.6</v>
      </c>
      <c r="AU63" s="36">
        <f t="shared" ref="AU63:AX63" si="408">SUM(AU64:AU65)</f>
        <v>6634.9</v>
      </c>
      <c r="AV63" s="36">
        <f t="shared" si="408"/>
        <v>576.9</v>
      </c>
      <c r="AW63" s="36">
        <f t="shared" si="408"/>
        <v>0</v>
      </c>
      <c r="AX63" s="36">
        <f t="shared" si="408"/>
        <v>77066.8</v>
      </c>
      <c r="AY63" s="36">
        <f t="shared" ref="AY63" si="409">SUM(AY64:AY65)</f>
        <v>147491.29999999999</v>
      </c>
      <c r="AZ63" s="36">
        <f t="shared" ref="AZ63" si="410">SUM(AZ64:AZ65)</f>
        <v>0</v>
      </c>
      <c r="BA63" s="36">
        <f t="shared" ref="BA63" si="411">SUM(BA64:BA65)</f>
        <v>0</v>
      </c>
      <c r="BB63" s="36">
        <f t="shared" ref="BB63" si="412">SUM(BB64:BB65)</f>
        <v>0</v>
      </c>
      <c r="BC63" s="36">
        <f t="shared" ref="BC63" si="413">SUM(BC64:BC65)</f>
        <v>147491.29999999999</v>
      </c>
      <c r="BD63" s="36">
        <f t="shared" ref="BD63" si="414">SUM(BD64:BD65)</f>
        <v>10500</v>
      </c>
      <c r="BE63" s="36">
        <f t="shared" ref="BE63" si="415">SUM(BE64:BE65)</f>
        <v>0</v>
      </c>
      <c r="BF63" s="36">
        <f t="shared" ref="BF63" si="416">SUM(BF64:BF65)</f>
        <v>0</v>
      </c>
      <c r="BG63" s="36">
        <f t="shared" ref="BG63" si="417">SUM(BG64:BG65)</f>
        <v>0</v>
      </c>
      <c r="BH63" s="36">
        <f t="shared" ref="BH63" si="418">SUM(BH64:BH65)</f>
        <v>10500</v>
      </c>
      <c r="BI63" s="36">
        <f t="shared" ref="BI63" si="419">SUM(BI64:BI65)</f>
        <v>11500</v>
      </c>
      <c r="BJ63" s="36">
        <f t="shared" ref="BJ63" si="420">SUM(BJ64:BJ65)</f>
        <v>0</v>
      </c>
      <c r="BK63" s="36">
        <f t="shared" ref="BK63" si="421">SUM(BK64:BK65)</f>
        <v>0</v>
      </c>
      <c r="BL63" s="36">
        <f t="shared" ref="BL63" si="422">SUM(BL64:BL65)</f>
        <v>0</v>
      </c>
      <c r="BM63" s="36">
        <f t="shared" ref="BM63" si="423">SUM(BM64:BM65)</f>
        <v>11500</v>
      </c>
      <c r="BN63" s="34">
        <v>19244.2</v>
      </c>
      <c r="BO63" s="34">
        <v>15582.4</v>
      </c>
      <c r="BP63" s="34">
        <v>0</v>
      </c>
      <c r="BQ63" s="34">
        <v>0</v>
      </c>
      <c r="BR63" s="34">
        <v>0</v>
      </c>
      <c r="BS63" s="37" t="s">
        <v>197</v>
      </c>
      <c r="BT63" s="34">
        <v>0</v>
      </c>
      <c r="BU63" s="34">
        <v>0</v>
      </c>
      <c r="BV63" s="34">
        <v>19244.2</v>
      </c>
      <c r="BW63" s="34">
        <v>15582.4</v>
      </c>
      <c r="BX63" s="36">
        <f>SUM(BX64:BX65)</f>
        <v>5966.8</v>
      </c>
      <c r="BY63" s="36">
        <f t="shared" ref="BY63" si="424">SUM(BY64:BY65)</f>
        <v>0</v>
      </c>
      <c r="BZ63" s="36">
        <f t="shared" ref="BZ63" si="425">SUM(BZ64:BZ65)</f>
        <v>0</v>
      </c>
      <c r="CA63" s="36">
        <f t="shared" ref="CA63" si="426">SUM(CA64:CA65)</f>
        <v>0</v>
      </c>
      <c r="CB63" s="36">
        <f t="shared" ref="CB63" si="427">SUM(CB64:CB65)</f>
        <v>5966.8</v>
      </c>
      <c r="CC63" s="36">
        <f t="shared" ref="CC63" si="428">SUM(CC64:CC65)</f>
        <v>2000</v>
      </c>
      <c r="CD63" s="36">
        <f t="shared" ref="CD63" si="429">SUM(CD64:CD65)</f>
        <v>0</v>
      </c>
      <c r="CE63" s="36">
        <f t="shared" ref="CE63" si="430">SUM(CE64:CE65)</f>
        <v>0</v>
      </c>
      <c r="CF63" s="36">
        <f t="shared" ref="CF63" si="431">SUM(CF64:CF65)</f>
        <v>0</v>
      </c>
      <c r="CG63" s="36">
        <f t="shared" ref="CG63" si="432">SUM(CG64:CG65)</f>
        <v>2000</v>
      </c>
      <c r="CH63" s="36">
        <f t="shared" ref="CH63" si="433">SUM(CH64:CH65)</f>
        <v>1000</v>
      </c>
      <c r="CI63" s="36">
        <f t="shared" ref="CI63" si="434">SUM(CI64:CI65)</f>
        <v>0</v>
      </c>
      <c r="CJ63" s="36">
        <f t="shared" ref="CJ63" si="435">SUM(CJ64:CJ65)</f>
        <v>0</v>
      </c>
      <c r="CK63" s="36">
        <f t="shared" ref="CK63" si="436">SUM(CK64:CK65)</f>
        <v>0</v>
      </c>
      <c r="CL63" s="36">
        <f t="shared" ref="CL63" si="437">SUM(CL64:CL65)</f>
        <v>1000</v>
      </c>
      <c r="CM63" s="36">
        <f t="shared" ref="CM63" si="438">SUM(CM64:CM65)</f>
        <v>2000</v>
      </c>
      <c r="CN63" s="36">
        <f t="shared" ref="CN63" si="439">SUM(CN64:CN65)</f>
        <v>0</v>
      </c>
      <c r="CO63" s="36">
        <f t="shared" ref="CO63" si="440">SUM(CO64:CO65)</f>
        <v>0</v>
      </c>
      <c r="CP63" s="36">
        <f t="shared" ref="CP63" si="441">SUM(CP64:CP65)</f>
        <v>0</v>
      </c>
      <c r="CQ63" s="36">
        <f t="shared" ref="CQ63" si="442">SUM(CQ64:CQ65)</f>
        <v>2000</v>
      </c>
      <c r="CR63" s="34">
        <v>52607.5</v>
      </c>
      <c r="CS63" s="34">
        <v>15241.5</v>
      </c>
      <c r="CT63" s="34">
        <v>1745</v>
      </c>
      <c r="CU63" s="34">
        <v>0</v>
      </c>
      <c r="CV63" s="34">
        <v>35621</v>
      </c>
      <c r="CW63" s="36">
        <f>SUM(CW64:CW65)</f>
        <v>84278.6</v>
      </c>
      <c r="CX63" s="36">
        <f t="shared" ref="CX63" si="443">SUM(CX64:CX65)</f>
        <v>6634.9</v>
      </c>
      <c r="CY63" s="36">
        <f t="shared" ref="CY63" si="444">SUM(CY64:CY65)</f>
        <v>576.9</v>
      </c>
      <c r="CZ63" s="36">
        <f t="shared" ref="CZ63" si="445">SUM(CZ64:CZ65)</f>
        <v>0</v>
      </c>
      <c r="DA63" s="36">
        <f t="shared" ref="DA63:DF63" si="446">SUM(DA64:DA65)</f>
        <v>77066.8</v>
      </c>
      <c r="DB63" s="36">
        <f t="shared" si="446"/>
        <v>147491.29999999999</v>
      </c>
      <c r="DC63" s="36">
        <f t="shared" si="446"/>
        <v>0</v>
      </c>
      <c r="DD63" s="36">
        <f t="shared" si="446"/>
        <v>0</v>
      </c>
      <c r="DE63" s="36">
        <f t="shared" si="446"/>
        <v>0</v>
      </c>
      <c r="DF63" s="36">
        <f t="shared" si="446"/>
        <v>147491.29999999999</v>
      </c>
      <c r="DG63" s="34">
        <v>20609.400000000001</v>
      </c>
      <c r="DH63" s="34">
        <v>1019.5</v>
      </c>
      <c r="DI63" s="34">
        <v>345.7</v>
      </c>
      <c r="DJ63" s="34">
        <v>0</v>
      </c>
      <c r="DK63" s="34">
        <v>19244.2</v>
      </c>
      <c r="DL63" s="36">
        <f>SUM(DL64:DL65)</f>
        <v>5966.8</v>
      </c>
      <c r="DM63" s="36">
        <f t="shared" ref="DM63" si="447">SUM(DM64:DM65)</f>
        <v>0</v>
      </c>
      <c r="DN63" s="36">
        <f t="shared" ref="DN63" si="448">SUM(DN64:DN65)</f>
        <v>0</v>
      </c>
      <c r="DO63" s="36">
        <f t="shared" ref="DO63" si="449">SUM(DO64:DO65)</f>
        <v>0</v>
      </c>
      <c r="DP63" s="36">
        <f t="shared" ref="DP63:DU63" si="450">SUM(DP64:DP65)</f>
        <v>5966.8</v>
      </c>
      <c r="DQ63" s="36">
        <f t="shared" si="450"/>
        <v>2000</v>
      </c>
      <c r="DR63" s="36">
        <f t="shared" si="450"/>
        <v>0</v>
      </c>
      <c r="DS63" s="36">
        <f t="shared" si="450"/>
        <v>0</v>
      </c>
      <c r="DT63" s="36">
        <f t="shared" si="450"/>
        <v>0</v>
      </c>
      <c r="DU63" s="36">
        <f t="shared" si="450"/>
        <v>2000</v>
      </c>
      <c r="DV63" s="37" t="s">
        <v>0</v>
      </c>
    </row>
    <row r="64" spans="1:126" ht="112.5" x14ac:dyDescent="0.2">
      <c r="A64" s="38" t="s">
        <v>0</v>
      </c>
      <c r="B64" s="39" t="s">
        <v>369</v>
      </c>
      <c r="C64" s="39" t="s">
        <v>370</v>
      </c>
      <c r="D64" s="38" t="s">
        <v>371</v>
      </c>
      <c r="E64" s="1" t="s">
        <v>551</v>
      </c>
      <c r="F64" s="1" t="s">
        <v>0</v>
      </c>
      <c r="G64" s="1" t="s">
        <v>0</v>
      </c>
      <c r="H64" s="1" t="s">
        <v>0</v>
      </c>
      <c r="I64" s="1" t="s">
        <v>0</v>
      </c>
      <c r="J64" s="1" t="s">
        <v>0</v>
      </c>
      <c r="K64" s="1" t="s">
        <v>0</v>
      </c>
      <c r="L64" s="1" t="s">
        <v>0</v>
      </c>
      <c r="M64" s="1" t="s">
        <v>0</v>
      </c>
      <c r="N64" s="1" t="s">
        <v>0</v>
      </c>
      <c r="O64" s="1" t="s">
        <v>0</v>
      </c>
      <c r="P64" s="1" t="s">
        <v>0</v>
      </c>
      <c r="Q64" s="1" t="s">
        <v>0</v>
      </c>
      <c r="R64" s="1" t="s">
        <v>0</v>
      </c>
      <c r="S64" s="1" t="s">
        <v>0</v>
      </c>
      <c r="T64" s="1" t="s">
        <v>0</v>
      </c>
      <c r="U64" s="1" t="s">
        <v>0</v>
      </c>
      <c r="V64" s="1" t="s">
        <v>0</v>
      </c>
      <c r="W64" s="1" t="s">
        <v>0</v>
      </c>
      <c r="X64" s="1" t="s">
        <v>0</v>
      </c>
      <c r="Y64" s="1" t="s">
        <v>0</v>
      </c>
      <c r="Z64" s="1" t="s">
        <v>0</v>
      </c>
      <c r="AA64" s="1" t="s">
        <v>0</v>
      </c>
      <c r="AB64" s="1" t="s">
        <v>596</v>
      </c>
      <c r="AC64" s="1" t="s">
        <v>0</v>
      </c>
      <c r="AD64" s="1" t="s">
        <v>0</v>
      </c>
      <c r="AE64" s="1" t="s">
        <v>618</v>
      </c>
      <c r="AF64" s="32" t="s">
        <v>0</v>
      </c>
      <c r="AG64" s="32" t="s">
        <v>0</v>
      </c>
      <c r="AH64" s="31" t="s">
        <v>74</v>
      </c>
      <c r="AI64" s="2" t="s">
        <v>538</v>
      </c>
      <c r="AJ64" s="34">
        <v>33363.300000000003</v>
      </c>
      <c r="AK64" s="34">
        <v>32808</v>
      </c>
      <c r="AL64" s="34">
        <v>15241.5</v>
      </c>
      <c r="AM64" s="35">
        <v>15160.7</v>
      </c>
      <c r="AN64" s="34">
        <v>1745</v>
      </c>
      <c r="AO64" s="34">
        <v>1737.9</v>
      </c>
      <c r="AP64" s="34">
        <v>0</v>
      </c>
      <c r="AQ64" s="34">
        <v>0</v>
      </c>
      <c r="AR64" s="34">
        <v>16376.8</v>
      </c>
      <c r="AS64" s="34">
        <v>15909.4</v>
      </c>
      <c r="AT64" s="34">
        <f>25115.6-AT42+1000-0.1+60600</f>
        <v>78311.8</v>
      </c>
      <c r="AU64" s="34">
        <v>6634.9</v>
      </c>
      <c r="AV64" s="34">
        <v>576.9</v>
      </c>
      <c r="AW64" s="34">
        <v>0</v>
      </c>
      <c r="AX64" s="34">
        <f>10500+60600</f>
        <v>71100</v>
      </c>
      <c r="AY64" s="34">
        <f>135991.3+9500</f>
        <v>145491.29999999999</v>
      </c>
      <c r="AZ64" s="34">
        <v>0</v>
      </c>
      <c r="BA64" s="34">
        <v>0</v>
      </c>
      <c r="BB64" s="34">
        <v>0</v>
      </c>
      <c r="BC64" s="34">
        <f>AY64</f>
        <v>145491.29999999999</v>
      </c>
      <c r="BD64" s="34">
        <f>9500</f>
        <v>9500</v>
      </c>
      <c r="BE64" s="34">
        <v>0</v>
      </c>
      <c r="BF64" s="34">
        <v>0</v>
      </c>
      <c r="BG64" s="34">
        <v>0</v>
      </c>
      <c r="BH64" s="34">
        <f>BD64</f>
        <v>9500</v>
      </c>
      <c r="BI64" s="34">
        <f>9500</f>
        <v>9500</v>
      </c>
      <c r="BJ64" s="34">
        <v>0</v>
      </c>
      <c r="BK64" s="34">
        <v>0</v>
      </c>
      <c r="BL64" s="34">
        <v>0</v>
      </c>
      <c r="BM64" s="34">
        <f>BI64</f>
        <v>9500</v>
      </c>
      <c r="BN64" s="34">
        <v>0</v>
      </c>
      <c r="BO64" s="34">
        <v>0</v>
      </c>
      <c r="BP64" s="34">
        <v>0</v>
      </c>
      <c r="BQ64" s="34">
        <v>0</v>
      </c>
      <c r="BR64" s="34">
        <v>0</v>
      </c>
      <c r="BS64" s="37" t="s">
        <v>197</v>
      </c>
      <c r="BT64" s="34">
        <v>0</v>
      </c>
      <c r="BU64" s="34">
        <v>0</v>
      </c>
      <c r="BV64" s="34">
        <v>0</v>
      </c>
      <c r="BW64" s="34">
        <v>0</v>
      </c>
      <c r="BX64" s="34">
        <f>78311.8-600-60000-1000-16711.8</f>
        <v>0</v>
      </c>
      <c r="BY64" s="34">
        <f>6634.9-6634.9</f>
        <v>0</v>
      </c>
      <c r="BZ64" s="34">
        <f>576.9-576.9</f>
        <v>0</v>
      </c>
      <c r="CA64" s="34">
        <v>0</v>
      </c>
      <c r="CB64" s="34">
        <f>BX64-BY64-BZ64</f>
        <v>0</v>
      </c>
      <c r="CC64" s="34">
        <f>135991.3+9500-135991.3-9500</f>
        <v>0</v>
      </c>
      <c r="CD64" s="34">
        <v>0</v>
      </c>
      <c r="CE64" s="34">
        <v>0</v>
      </c>
      <c r="CF64" s="34">
        <v>0</v>
      </c>
      <c r="CG64" s="34">
        <f>CC64</f>
        <v>0</v>
      </c>
      <c r="CH64" s="34">
        <f>9500-9500</f>
        <v>0</v>
      </c>
      <c r="CI64" s="34">
        <v>0</v>
      </c>
      <c r="CJ64" s="34">
        <v>0</v>
      </c>
      <c r="CK64" s="34">
        <v>0</v>
      </c>
      <c r="CL64" s="34">
        <f>CH64</f>
        <v>0</v>
      </c>
      <c r="CM64" s="34">
        <f>9500-9500</f>
        <v>0</v>
      </c>
      <c r="CN64" s="34">
        <v>0</v>
      </c>
      <c r="CO64" s="34">
        <v>0</v>
      </c>
      <c r="CP64" s="34">
        <v>0</v>
      </c>
      <c r="CQ64" s="34">
        <f>CM64</f>
        <v>0</v>
      </c>
      <c r="CR64" s="34">
        <v>32343.8</v>
      </c>
      <c r="CS64" s="34">
        <v>14222</v>
      </c>
      <c r="CT64" s="34">
        <v>1745</v>
      </c>
      <c r="CU64" s="34">
        <v>0</v>
      </c>
      <c r="CV64" s="34">
        <v>16376.8</v>
      </c>
      <c r="CW64" s="34">
        <f>25115.6-CW42+1000-0.1+60600</f>
        <v>78311.8</v>
      </c>
      <c r="CX64" s="34">
        <v>6634.9</v>
      </c>
      <c r="CY64" s="34">
        <v>576.9</v>
      </c>
      <c r="CZ64" s="34">
        <v>0</v>
      </c>
      <c r="DA64" s="34">
        <f>10500+60600</f>
        <v>71100</v>
      </c>
      <c r="DB64" s="34">
        <f>135991.3+9500</f>
        <v>145491.29999999999</v>
      </c>
      <c r="DC64" s="34">
        <v>0</v>
      </c>
      <c r="DD64" s="34">
        <v>0</v>
      </c>
      <c r="DE64" s="34">
        <v>0</v>
      </c>
      <c r="DF64" s="34">
        <f>DB64</f>
        <v>145491.29999999999</v>
      </c>
      <c r="DG64" s="34">
        <v>345.7</v>
      </c>
      <c r="DH64" s="34">
        <v>0</v>
      </c>
      <c r="DI64" s="34">
        <v>345.7</v>
      </c>
      <c r="DJ64" s="34">
        <v>0</v>
      </c>
      <c r="DK64" s="34">
        <v>0</v>
      </c>
      <c r="DL64" s="34">
        <f>78311.8-600-60000-1000-16711.8</f>
        <v>0</v>
      </c>
      <c r="DM64" s="34">
        <f>6634.9-6634.9</f>
        <v>0</v>
      </c>
      <c r="DN64" s="34">
        <f>576.9-576.9</f>
        <v>0</v>
      </c>
      <c r="DO64" s="34">
        <v>0</v>
      </c>
      <c r="DP64" s="34">
        <f>DL64-DM64-DN64</f>
        <v>0</v>
      </c>
      <c r="DQ64" s="34">
        <f>135991.3+9500-135991.3-9500</f>
        <v>0</v>
      </c>
      <c r="DR64" s="34">
        <v>0</v>
      </c>
      <c r="DS64" s="34">
        <v>0</v>
      </c>
      <c r="DT64" s="34">
        <v>0</v>
      </c>
      <c r="DU64" s="34">
        <f>DQ64</f>
        <v>0</v>
      </c>
      <c r="DV64" s="3" t="s">
        <v>192</v>
      </c>
    </row>
    <row r="65" spans="1:126" ht="90" x14ac:dyDescent="0.2">
      <c r="A65" s="38" t="s">
        <v>0</v>
      </c>
      <c r="B65" s="39" t="s">
        <v>372</v>
      </c>
      <c r="C65" s="39" t="s">
        <v>373</v>
      </c>
      <c r="D65" s="38" t="s">
        <v>374</v>
      </c>
      <c r="E65" s="1" t="s">
        <v>551</v>
      </c>
      <c r="F65" s="1" t="s">
        <v>0</v>
      </c>
      <c r="G65" s="1" t="s">
        <v>0</v>
      </c>
      <c r="H65" s="1" t="s">
        <v>0</v>
      </c>
      <c r="I65" s="1" t="s">
        <v>0</v>
      </c>
      <c r="J65" s="1" t="s">
        <v>0</v>
      </c>
      <c r="K65" s="1" t="s">
        <v>0</v>
      </c>
      <c r="L65" s="1" t="s">
        <v>0</v>
      </c>
      <c r="M65" s="1" t="s">
        <v>0</v>
      </c>
      <c r="N65" s="1" t="s">
        <v>0</v>
      </c>
      <c r="O65" s="1" t="s">
        <v>0</v>
      </c>
      <c r="P65" s="1" t="s">
        <v>0</v>
      </c>
      <c r="Q65" s="1" t="s">
        <v>0</v>
      </c>
      <c r="R65" s="1" t="s">
        <v>0</v>
      </c>
      <c r="S65" s="1" t="s">
        <v>0</v>
      </c>
      <c r="T65" s="1" t="s">
        <v>0</v>
      </c>
      <c r="U65" s="1" t="s">
        <v>0</v>
      </c>
      <c r="V65" s="1" t="s">
        <v>0</v>
      </c>
      <c r="W65" s="1" t="s">
        <v>0</v>
      </c>
      <c r="X65" s="1" t="s">
        <v>0</v>
      </c>
      <c r="Y65" s="1" t="s">
        <v>0</v>
      </c>
      <c r="Z65" s="1" t="s">
        <v>0</v>
      </c>
      <c r="AA65" s="1" t="s">
        <v>0</v>
      </c>
      <c r="AB65" s="1" t="s">
        <v>0</v>
      </c>
      <c r="AC65" s="1" t="s">
        <v>0</v>
      </c>
      <c r="AD65" s="1" t="s">
        <v>0</v>
      </c>
      <c r="AE65" s="1" t="s">
        <v>619</v>
      </c>
      <c r="AF65" s="32" t="s">
        <v>0</v>
      </c>
      <c r="AG65" s="32" t="s">
        <v>0</v>
      </c>
      <c r="AH65" s="31" t="s">
        <v>74</v>
      </c>
      <c r="AI65" s="31" t="s">
        <v>196</v>
      </c>
      <c r="AJ65" s="34">
        <v>19244.2</v>
      </c>
      <c r="AK65" s="34">
        <v>15582.4</v>
      </c>
      <c r="AL65" s="34">
        <v>0</v>
      </c>
      <c r="AM65" s="35">
        <v>0</v>
      </c>
      <c r="AN65" s="34">
        <v>0</v>
      </c>
      <c r="AO65" s="34">
        <v>0</v>
      </c>
      <c r="AP65" s="34">
        <v>0</v>
      </c>
      <c r="AQ65" s="34">
        <v>0</v>
      </c>
      <c r="AR65" s="34">
        <v>19244.2</v>
      </c>
      <c r="AS65" s="34">
        <v>15582.4</v>
      </c>
      <c r="AT65" s="34">
        <v>5966.8</v>
      </c>
      <c r="AU65" s="34">
        <v>0</v>
      </c>
      <c r="AV65" s="34">
        <v>0</v>
      </c>
      <c r="AW65" s="34">
        <v>0</v>
      </c>
      <c r="AX65" s="34">
        <v>5966.8</v>
      </c>
      <c r="AY65" s="34">
        <v>2000</v>
      </c>
      <c r="AZ65" s="34">
        <v>0</v>
      </c>
      <c r="BA65" s="34">
        <v>0</v>
      </c>
      <c r="BB65" s="34">
        <v>0</v>
      </c>
      <c r="BC65" s="34">
        <v>2000</v>
      </c>
      <c r="BD65" s="34">
        <v>1000</v>
      </c>
      <c r="BE65" s="34">
        <v>0</v>
      </c>
      <c r="BF65" s="34">
        <v>0</v>
      </c>
      <c r="BG65" s="34">
        <v>0</v>
      </c>
      <c r="BH65" s="34">
        <f>BD65</f>
        <v>1000</v>
      </c>
      <c r="BI65" s="34">
        <v>2000</v>
      </c>
      <c r="BJ65" s="34">
        <v>0</v>
      </c>
      <c r="BK65" s="34">
        <v>0</v>
      </c>
      <c r="BL65" s="34">
        <v>0</v>
      </c>
      <c r="BM65" s="34">
        <v>2000</v>
      </c>
      <c r="BN65" s="34">
        <v>19244.2</v>
      </c>
      <c r="BO65" s="34">
        <v>15582.4</v>
      </c>
      <c r="BP65" s="34">
        <v>0</v>
      </c>
      <c r="BQ65" s="34">
        <v>0</v>
      </c>
      <c r="BR65" s="34">
        <v>0</v>
      </c>
      <c r="BS65" s="37" t="s">
        <v>197</v>
      </c>
      <c r="BT65" s="34">
        <v>0</v>
      </c>
      <c r="BU65" s="34">
        <v>0</v>
      </c>
      <c r="BV65" s="34">
        <v>19244.2</v>
      </c>
      <c r="BW65" s="34">
        <v>15582.4</v>
      </c>
      <c r="BX65" s="34">
        <v>5966.8</v>
      </c>
      <c r="BY65" s="34">
        <v>0</v>
      </c>
      <c r="BZ65" s="34">
        <v>0</v>
      </c>
      <c r="CA65" s="34">
        <v>0</v>
      </c>
      <c r="CB65" s="34">
        <v>5966.8</v>
      </c>
      <c r="CC65" s="34">
        <v>2000</v>
      </c>
      <c r="CD65" s="34">
        <v>0</v>
      </c>
      <c r="CE65" s="34">
        <v>0</v>
      </c>
      <c r="CF65" s="34">
        <v>0</v>
      </c>
      <c r="CG65" s="34">
        <v>2000</v>
      </c>
      <c r="CH65" s="34">
        <v>1000</v>
      </c>
      <c r="CI65" s="34">
        <v>0</v>
      </c>
      <c r="CJ65" s="34">
        <v>0</v>
      </c>
      <c r="CK65" s="34">
        <v>0</v>
      </c>
      <c r="CL65" s="34">
        <f>CH65</f>
        <v>1000</v>
      </c>
      <c r="CM65" s="34">
        <v>2000</v>
      </c>
      <c r="CN65" s="34">
        <v>0</v>
      </c>
      <c r="CO65" s="34">
        <v>0</v>
      </c>
      <c r="CP65" s="34">
        <v>0</v>
      </c>
      <c r="CQ65" s="34">
        <v>2000</v>
      </c>
      <c r="CR65" s="34">
        <v>20263.7</v>
      </c>
      <c r="CS65" s="34">
        <v>1019.5</v>
      </c>
      <c r="CT65" s="34">
        <v>0</v>
      </c>
      <c r="CU65" s="34">
        <v>0</v>
      </c>
      <c r="CV65" s="34">
        <v>19244.2</v>
      </c>
      <c r="CW65" s="34">
        <v>5966.8</v>
      </c>
      <c r="CX65" s="34">
        <v>0</v>
      </c>
      <c r="CY65" s="34">
        <v>0</v>
      </c>
      <c r="CZ65" s="34">
        <v>0</v>
      </c>
      <c r="DA65" s="34">
        <v>5966.8</v>
      </c>
      <c r="DB65" s="34">
        <v>2000</v>
      </c>
      <c r="DC65" s="34">
        <v>0</v>
      </c>
      <c r="DD65" s="34">
        <v>0</v>
      </c>
      <c r="DE65" s="34">
        <v>0</v>
      </c>
      <c r="DF65" s="34">
        <v>2000</v>
      </c>
      <c r="DG65" s="34">
        <v>20263.7</v>
      </c>
      <c r="DH65" s="34">
        <v>1019.5</v>
      </c>
      <c r="DI65" s="34">
        <v>0</v>
      </c>
      <c r="DJ65" s="34">
        <v>0</v>
      </c>
      <c r="DK65" s="34">
        <v>19244.2</v>
      </c>
      <c r="DL65" s="34">
        <v>5966.8</v>
      </c>
      <c r="DM65" s="34">
        <v>0</v>
      </c>
      <c r="DN65" s="34">
        <v>0</v>
      </c>
      <c r="DO65" s="34">
        <v>0</v>
      </c>
      <c r="DP65" s="34">
        <v>5966.8</v>
      </c>
      <c r="DQ65" s="34">
        <v>2000</v>
      </c>
      <c r="DR65" s="34">
        <v>0</v>
      </c>
      <c r="DS65" s="34">
        <v>0</v>
      </c>
      <c r="DT65" s="34">
        <v>0</v>
      </c>
      <c r="DU65" s="34">
        <v>2000</v>
      </c>
      <c r="DV65" s="3" t="s">
        <v>192</v>
      </c>
    </row>
    <row r="66" spans="1:126" ht="90" x14ac:dyDescent="0.2">
      <c r="A66" s="32" t="s">
        <v>0</v>
      </c>
      <c r="B66" s="32" t="s">
        <v>375</v>
      </c>
      <c r="C66" s="32" t="s">
        <v>376</v>
      </c>
      <c r="D66" s="27" t="s">
        <v>377</v>
      </c>
      <c r="E66" s="33" t="s">
        <v>178</v>
      </c>
      <c r="F66" s="33" t="s">
        <v>178</v>
      </c>
      <c r="G66" s="33" t="s">
        <v>178</v>
      </c>
      <c r="H66" s="33" t="s">
        <v>178</v>
      </c>
      <c r="I66" s="33" t="s">
        <v>178</v>
      </c>
      <c r="J66" s="33" t="s">
        <v>178</v>
      </c>
      <c r="K66" s="33" t="s">
        <v>178</v>
      </c>
      <c r="L66" s="33" t="s">
        <v>178</v>
      </c>
      <c r="M66" s="33" t="s">
        <v>178</v>
      </c>
      <c r="N66" s="33" t="s">
        <v>178</v>
      </c>
      <c r="O66" s="33" t="s">
        <v>178</v>
      </c>
      <c r="P66" s="33" t="s">
        <v>178</v>
      </c>
      <c r="Q66" s="33" t="s">
        <v>178</v>
      </c>
      <c r="R66" s="33" t="s">
        <v>178</v>
      </c>
      <c r="S66" s="33" t="s">
        <v>178</v>
      </c>
      <c r="T66" s="33" t="s">
        <v>178</v>
      </c>
      <c r="U66" s="33" t="s">
        <v>178</v>
      </c>
      <c r="V66" s="33" t="s">
        <v>178</v>
      </c>
      <c r="W66" s="33" t="s">
        <v>178</v>
      </c>
      <c r="X66" s="33" t="s">
        <v>178</v>
      </c>
      <c r="Y66" s="33" t="s">
        <v>178</v>
      </c>
      <c r="Z66" s="33" t="s">
        <v>178</v>
      </c>
      <c r="AA66" s="33" t="s">
        <v>178</v>
      </c>
      <c r="AB66" s="33" t="s">
        <v>178</v>
      </c>
      <c r="AC66" s="33" t="s">
        <v>178</v>
      </c>
      <c r="AD66" s="33" t="s">
        <v>178</v>
      </c>
      <c r="AE66" s="33" t="s">
        <v>178</v>
      </c>
      <c r="AF66" s="33" t="s">
        <v>178</v>
      </c>
      <c r="AG66" s="33" t="s">
        <v>178</v>
      </c>
      <c r="AH66" s="33" t="s">
        <v>178</v>
      </c>
      <c r="AI66" s="33" t="s">
        <v>178</v>
      </c>
      <c r="AJ66" s="34">
        <v>249052.1</v>
      </c>
      <c r="AK66" s="34">
        <v>203722.5</v>
      </c>
      <c r="AL66" s="34">
        <v>676</v>
      </c>
      <c r="AM66" s="35">
        <v>640.79999999999995</v>
      </c>
      <c r="AN66" s="34">
        <v>248376.1</v>
      </c>
      <c r="AO66" s="34">
        <v>203081.7</v>
      </c>
      <c r="AP66" s="34">
        <v>0</v>
      </c>
      <c r="AQ66" s="34">
        <v>0</v>
      </c>
      <c r="AR66" s="34">
        <v>0</v>
      </c>
      <c r="AS66" s="34">
        <v>0</v>
      </c>
      <c r="AT66" s="36">
        <f>AT67+AT70+AT84</f>
        <v>188978.1</v>
      </c>
      <c r="AU66" s="36">
        <f t="shared" ref="AU66:AX66" si="451">AU67+AU70+AU84</f>
        <v>1305.3</v>
      </c>
      <c r="AV66" s="36">
        <f t="shared" si="451"/>
        <v>187672.80000000002</v>
      </c>
      <c r="AW66" s="36">
        <f t="shared" si="451"/>
        <v>0</v>
      </c>
      <c r="AX66" s="36">
        <f t="shared" si="451"/>
        <v>0</v>
      </c>
      <c r="AY66" s="36">
        <f t="shared" ref="AY66" si="452">AY67+AY70+AY84</f>
        <v>204561.99999999997</v>
      </c>
      <c r="AZ66" s="36">
        <f t="shared" ref="AZ66" si="453">AZ67+AZ70+AZ84</f>
        <v>1366.7</v>
      </c>
      <c r="BA66" s="36">
        <f t="shared" ref="BA66" si="454">BA67+BA70+BA84</f>
        <v>203195.29999999996</v>
      </c>
      <c r="BB66" s="36">
        <f t="shared" ref="BB66" si="455">BB67+BB70+BB84</f>
        <v>0</v>
      </c>
      <c r="BC66" s="36">
        <f t="shared" ref="BC66" si="456">BC67+BC70+BC84</f>
        <v>0</v>
      </c>
      <c r="BD66" s="36">
        <f t="shared" ref="BD66" si="457">BD67+BD70+BD84</f>
        <v>206837.5</v>
      </c>
      <c r="BE66" s="36">
        <f t="shared" ref="BE66" si="458">BE67+BE70+BE84</f>
        <v>1605.8999999999999</v>
      </c>
      <c r="BF66" s="36">
        <f t="shared" ref="BF66" si="459">BF67+BF70+BF84</f>
        <v>205231.6</v>
      </c>
      <c r="BG66" s="36">
        <f t="shared" ref="BG66" si="460">BG67+BG70+BG84</f>
        <v>0</v>
      </c>
      <c r="BH66" s="36">
        <f t="shared" ref="BH66" si="461">BH67+BH70+BH84</f>
        <v>0</v>
      </c>
      <c r="BI66" s="36">
        <f t="shared" ref="BI66" si="462">BI67+BI70+BI84</f>
        <v>188866.80000000002</v>
      </c>
      <c r="BJ66" s="36">
        <f t="shared" ref="BJ66" si="463">BJ67+BJ70+BJ84</f>
        <v>0</v>
      </c>
      <c r="BK66" s="36">
        <f t="shared" ref="BK66" si="464">BK67+BK70+BK84</f>
        <v>188866.80000000002</v>
      </c>
      <c r="BL66" s="36">
        <f t="shared" ref="BL66" si="465">BL67+BL70+BL84</f>
        <v>0</v>
      </c>
      <c r="BM66" s="36">
        <f t="shared" ref="BM66" si="466">BM67+BM70+BM84</f>
        <v>0</v>
      </c>
      <c r="BN66" s="34">
        <v>172769.1</v>
      </c>
      <c r="BO66" s="34">
        <v>167023.1</v>
      </c>
      <c r="BP66" s="34">
        <v>676</v>
      </c>
      <c r="BQ66" s="34">
        <v>640.79999999999995</v>
      </c>
      <c r="BR66" s="34">
        <v>172093.1</v>
      </c>
      <c r="BS66" s="37" t="s">
        <v>378</v>
      </c>
      <c r="BT66" s="34">
        <v>0</v>
      </c>
      <c r="BU66" s="34">
        <v>0</v>
      </c>
      <c r="BV66" s="34">
        <v>0</v>
      </c>
      <c r="BW66" s="34">
        <v>0</v>
      </c>
      <c r="BX66" s="36">
        <f>BX67+BX70+BX84</f>
        <v>172606.89999999997</v>
      </c>
      <c r="BY66" s="36">
        <f t="shared" ref="BY66" si="467">BY67+BY70+BY84</f>
        <v>1305.3</v>
      </c>
      <c r="BZ66" s="36">
        <f t="shared" ref="BZ66" si="468">BZ67+BZ70+BZ84</f>
        <v>171301.59999999998</v>
      </c>
      <c r="CA66" s="36">
        <f t="shared" ref="CA66" si="469">CA67+CA70+CA84</f>
        <v>0</v>
      </c>
      <c r="CB66" s="36">
        <f t="shared" ref="CB66" si="470">CB67+CB70+CB84</f>
        <v>0</v>
      </c>
      <c r="CC66" s="36">
        <f t="shared" ref="CC66" si="471">CC67+CC70+CC84</f>
        <v>191190.49999999997</v>
      </c>
      <c r="CD66" s="36">
        <f t="shared" ref="CD66" si="472">CD67+CD70+CD84</f>
        <v>1366.7</v>
      </c>
      <c r="CE66" s="36">
        <f t="shared" ref="CE66" si="473">CE67+CE70+CE84</f>
        <v>189823.79999999996</v>
      </c>
      <c r="CF66" s="36">
        <f t="shared" ref="CF66" si="474">CF67+CF70+CF84</f>
        <v>0</v>
      </c>
      <c r="CG66" s="36">
        <f t="shared" ref="CG66" si="475">CG67+CG70+CG84</f>
        <v>0</v>
      </c>
      <c r="CH66" s="36">
        <f t="shared" ref="CH66" si="476">CH67+CH70+CH84</f>
        <v>189865.40000000002</v>
      </c>
      <c r="CI66" s="36">
        <f t="shared" ref="CI66" si="477">CI67+CI70+CI84</f>
        <v>1605.8999999999999</v>
      </c>
      <c r="CJ66" s="36">
        <f t="shared" ref="CJ66" si="478">CJ67+CJ70+CJ84</f>
        <v>188259.50000000003</v>
      </c>
      <c r="CK66" s="36">
        <f t="shared" ref="CK66" si="479">CK67+CK70+CK84</f>
        <v>0</v>
      </c>
      <c r="CL66" s="36">
        <f t="shared" ref="CL66" si="480">CL67+CL70+CL84</f>
        <v>0</v>
      </c>
      <c r="CM66" s="36">
        <f t="shared" ref="CM66" si="481">CM67+CM70+CM84</f>
        <v>146366.80000000002</v>
      </c>
      <c r="CN66" s="36">
        <f t="shared" ref="CN66" si="482">CN67+CN70+CN84</f>
        <v>0</v>
      </c>
      <c r="CO66" s="36">
        <f t="shared" ref="CO66" si="483">CO67+CO70+CO84</f>
        <v>146366.80000000002</v>
      </c>
      <c r="CP66" s="36">
        <f t="shared" ref="CP66" si="484">CP67+CP70+CP84</f>
        <v>0</v>
      </c>
      <c r="CQ66" s="36">
        <f t="shared" ref="CQ66" si="485">CQ67+CQ70+CQ84</f>
        <v>0</v>
      </c>
      <c r="CR66" s="34">
        <v>249052.1</v>
      </c>
      <c r="CS66" s="34">
        <v>676</v>
      </c>
      <c r="CT66" s="34">
        <v>248376.1</v>
      </c>
      <c r="CU66" s="34">
        <v>0</v>
      </c>
      <c r="CV66" s="34">
        <v>0</v>
      </c>
      <c r="CW66" s="36">
        <f>CW67+CW70+CW84</f>
        <v>188978.1</v>
      </c>
      <c r="CX66" s="36">
        <f t="shared" ref="CX66" si="486">CX67+CX70+CX84</f>
        <v>1305.3</v>
      </c>
      <c r="CY66" s="36">
        <f t="shared" ref="CY66" si="487">CY67+CY70+CY84</f>
        <v>187672.80000000002</v>
      </c>
      <c r="CZ66" s="36">
        <f t="shared" ref="CZ66" si="488">CZ67+CZ70+CZ84</f>
        <v>0</v>
      </c>
      <c r="DA66" s="36">
        <f t="shared" ref="DA66:DF66" si="489">DA67+DA70+DA84</f>
        <v>0</v>
      </c>
      <c r="DB66" s="36">
        <f t="shared" si="489"/>
        <v>204561.99999999997</v>
      </c>
      <c r="DC66" s="36">
        <f t="shared" si="489"/>
        <v>1366.7</v>
      </c>
      <c r="DD66" s="36">
        <f t="shared" si="489"/>
        <v>203195.29999999996</v>
      </c>
      <c r="DE66" s="36">
        <f t="shared" si="489"/>
        <v>0</v>
      </c>
      <c r="DF66" s="36">
        <f t="shared" si="489"/>
        <v>0</v>
      </c>
      <c r="DG66" s="34">
        <v>172769.1</v>
      </c>
      <c r="DH66" s="34">
        <v>676</v>
      </c>
      <c r="DI66" s="34">
        <v>172093.1</v>
      </c>
      <c r="DJ66" s="34">
        <v>0</v>
      </c>
      <c r="DK66" s="34">
        <v>0</v>
      </c>
      <c r="DL66" s="36">
        <f>DL67+DL70+DL84</f>
        <v>172606.89999999997</v>
      </c>
      <c r="DM66" s="36">
        <f t="shared" ref="DM66" si="490">DM67+DM70+DM84</f>
        <v>1305.3</v>
      </c>
      <c r="DN66" s="36">
        <f t="shared" ref="DN66" si="491">DN67+DN70+DN84</f>
        <v>171301.59999999998</v>
      </c>
      <c r="DO66" s="36">
        <f t="shared" ref="DO66" si="492">DO67+DO70+DO84</f>
        <v>0</v>
      </c>
      <c r="DP66" s="36">
        <f t="shared" ref="DP66:DU66" si="493">DP67+DP70+DP84</f>
        <v>0</v>
      </c>
      <c r="DQ66" s="36">
        <f t="shared" si="493"/>
        <v>191190.49999999997</v>
      </c>
      <c r="DR66" s="36">
        <f t="shared" si="493"/>
        <v>1366.7</v>
      </c>
      <c r="DS66" s="36">
        <f t="shared" si="493"/>
        <v>189823.79999999996</v>
      </c>
      <c r="DT66" s="36">
        <f t="shared" si="493"/>
        <v>0</v>
      </c>
      <c r="DU66" s="36">
        <f t="shared" si="493"/>
        <v>0</v>
      </c>
      <c r="DV66" s="37" t="s">
        <v>0</v>
      </c>
    </row>
    <row r="67" spans="1:126" ht="22.5" x14ac:dyDescent="0.2">
      <c r="A67" s="32" t="s">
        <v>0</v>
      </c>
      <c r="B67" s="32" t="s">
        <v>379</v>
      </c>
      <c r="C67" s="32" t="s">
        <v>380</v>
      </c>
      <c r="D67" s="27" t="s">
        <v>381</v>
      </c>
      <c r="E67" s="33" t="s">
        <v>178</v>
      </c>
      <c r="F67" s="33" t="s">
        <v>178</v>
      </c>
      <c r="G67" s="33" t="s">
        <v>178</v>
      </c>
      <c r="H67" s="33" t="s">
        <v>178</v>
      </c>
      <c r="I67" s="33" t="s">
        <v>178</v>
      </c>
      <c r="J67" s="33" t="s">
        <v>178</v>
      </c>
      <c r="K67" s="33" t="s">
        <v>178</v>
      </c>
      <c r="L67" s="33" t="s">
        <v>178</v>
      </c>
      <c r="M67" s="33" t="s">
        <v>178</v>
      </c>
      <c r="N67" s="33" t="s">
        <v>178</v>
      </c>
      <c r="O67" s="33" t="s">
        <v>178</v>
      </c>
      <c r="P67" s="33" t="s">
        <v>178</v>
      </c>
      <c r="Q67" s="33" t="s">
        <v>178</v>
      </c>
      <c r="R67" s="33" t="s">
        <v>178</v>
      </c>
      <c r="S67" s="33" t="s">
        <v>178</v>
      </c>
      <c r="T67" s="33" t="s">
        <v>178</v>
      </c>
      <c r="U67" s="33" t="s">
        <v>178</v>
      </c>
      <c r="V67" s="33" t="s">
        <v>178</v>
      </c>
      <c r="W67" s="33" t="s">
        <v>178</v>
      </c>
      <c r="X67" s="33" t="s">
        <v>178</v>
      </c>
      <c r="Y67" s="33" t="s">
        <v>178</v>
      </c>
      <c r="Z67" s="33" t="s">
        <v>178</v>
      </c>
      <c r="AA67" s="33" t="s">
        <v>178</v>
      </c>
      <c r="AB67" s="33" t="s">
        <v>178</v>
      </c>
      <c r="AC67" s="33" t="s">
        <v>178</v>
      </c>
      <c r="AD67" s="33" t="s">
        <v>178</v>
      </c>
      <c r="AE67" s="33" t="s">
        <v>178</v>
      </c>
      <c r="AF67" s="33" t="s">
        <v>178</v>
      </c>
      <c r="AG67" s="33" t="s">
        <v>178</v>
      </c>
      <c r="AH67" s="33" t="s">
        <v>178</v>
      </c>
      <c r="AI67" s="33" t="s">
        <v>178</v>
      </c>
      <c r="AJ67" s="34">
        <v>640</v>
      </c>
      <c r="AK67" s="34">
        <v>604.79999999999995</v>
      </c>
      <c r="AL67" s="34">
        <v>640</v>
      </c>
      <c r="AM67" s="35">
        <v>604.79999999999995</v>
      </c>
      <c r="AN67" s="34">
        <v>0</v>
      </c>
      <c r="AO67" s="34">
        <v>0</v>
      </c>
      <c r="AP67" s="34">
        <v>0</v>
      </c>
      <c r="AQ67" s="34">
        <v>0</v>
      </c>
      <c r="AR67" s="34">
        <v>0</v>
      </c>
      <c r="AS67" s="34">
        <v>0</v>
      </c>
      <c r="AT67" s="36">
        <f>SUM(AT68:AT69)</f>
        <v>1305.3</v>
      </c>
      <c r="AU67" s="36">
        <f t="shared" ref="AU67:AX67" si="494">SUM(AU68:AU69)</f>
        <v>1305.3</v>
      </c>
      <c r="AV67" s="36">
        <f t="shared" si="494"/>
        <v>0</v>
      </c>
      <c r="AW67" s="36">
        <f t="shared" si="494"/>
        <v>0</v>
      </c>
      <c r="AX67" s="36">
        <f t="shared" si="494"/>
        <v>0</v>
      </c>
      <c r="AY67" s="36">
        <f t="shared" ref="AY67" si="495">SUM(AY68:AY69)</f>
        <v>1366.7</v>
      </c>
      <c r="AZ67" s="36">
        <f t="shared" ref="AZ67" si="496">SUM(AZ68:AZ69)</f>
        <v>1366.7</v>
      </c>
      <c r="BA67" s="36">
        <f t="shared" ref="BA67" si="497">SUM(BA68:BA69)</f>
        <v>0</v>
      </c>
      <c r="BB67" s="36">
        <f t="shared" ref="BB67" si="498">SUM(BB68:BB69)</f>
        <v>0</v>
      </c>
      <c r="BC67" s="36">
        <f t="shared" ref="BC67" si="499">SUM(BC68:BC69)</f>
        <v>0</v>
      </c>
      <c r="BD67" s="36">
        <f t="shared" ref="BD67" si="500">SUM(BD68:BD69)</f>
        <v>1605.8999999999999</v>
      </c>
      <c r="BE67" s="36">
        <f t="shared" ref="BE67" si="501">SUM(BE68:BE69)</f>
        <v>1605.8999999999999</v>
      </c>
      <c r="BF67" s="36">
        <f t="shared" ref="BF67" si="502">SUM(BF68:BF69)</f>
        <v>0</v>
      </c>
      <c r="BG67" s="36">
        <f t="shared" ref="BG67" si="503">SUM(BG68:BG69)</f>
        <v>0</v>
      </c>
      <c r="BH67" s="36">
        <f t="shared" ref="BH67" si="504">SUM(BH68:BH69)</f>
        <v>0</v>
      </c>
      <c r="BI67" s="36">
        <f t="shared" ref="BI67" si="505">SUM(BI68:BI69)</f>
        <v>0</v>
      </c>
      <c r="BJ67" s="36">
        <f t="shared" ref="BJ67" si="506">SUM(BJ68:BJ69)</f>
        <v>0</v>
      </c>
      <c r="BK67" s="36">
        <f t="shared" ref="BK67" si="507">SUM(BK68:BK69)</f>
        <v>0</v>
      </c>
      <c r="BL67" s="36">
        <f t="shared" ref="BL67" si="508">SUM(BL68:BL69)</f>
        <v>0</v>
      </c>
      <c r="BM67" s="36">
        <f t="shared" ref="BM67" si="509">SUM(BM68:BM69)</f>
        <v>0</v>
      </c>
      <c r="BN67" s="34">
        <v>640</v>
      </c>
      <c r="BO67" s="34">
        <v>604.79999999999995</v>
      </c>
      <c r="BP67" s="34">
        <v>640</v>
      </c>
      <c r="BQ67" s="34">
        <v>604.79999999999995</v>
      </c>
      <c r="BR67" s="34">
        <v>0</v>
      </c>
      <c r="BS67" s="37" t="s">
        <v>197</v>
      </c>
      <c r="BT67" s="34">
        <v>0</v>
      </c>
      <c r="BU67" s="34">
        <v>0</v>
      </c>
      <c r="BV67" s="34">
        <v>0</v>
      </c>
      <c r="BW67" s="34">
        <v>0</v>
      </c>
      <c r="BX67" s="36">
        <f>SUM(BX68:BX69)</f>
        <v>1305.3</v>
      </c>
      <c r="BY67" s="36">
        <f t="shared" ref="BY67" si="510">SUM(BY68:BY69)</f>
        <v>1305.3</v>
      </c>
      <c r="BZ67" s="36">
        <f t="shared" ref="BZ67" si="511">SUM(BZ68:BZ69)</f>
        <v>0</v>
      </c>
      <c r="CA67" s="36">
        <f t="shared" ref="CA67" si="512">SUM(CA68:CA69)</f>
        <v>0</v>
      </c>
      <c r="CB67" s="36">
        <f t="shared" ref="CB67" si="513">SUM(CB68:CB69)</f>
        <v>0</v>
      </c>
      <c r="CC67" s="36">
        <f t="shared" ref="CC67" si="514">SUM(CC68:CC69)</f>
        <v>1366.7</v>
      </c>
      <c r="CD67" s="36">
        <f t="shared" ref="CD67" si="515">SUM(CD68:CD69)</f>
        <v>1366.7</v>
      </c>
      <c r="CE67" s="36">
        <f t="shared" ref="CE67" si="516">SUM(CE68:CE69)</f>
        <v>0</v>
      </c>
      <c r="CF67" s="36">
        <f t="shared" ref="CF67" si="517">SUM(CF68:CF69)</f>
        <v>0</v>
      </c>
      <c r="CG67" s="36">
        <f t="shared" ref="CG67" si="518">SUM(CG68:CG69)</f>
        <v>0</v>
      </c>
      <c r="CH67" s="36">
        <f t="shared" ref="CH67" si="519">SUM(CH68:CH69)</f>
        <v>1605.8999999999999</v>
      </c>
      <c r="CI67" s="36">
        <f t="shared" ref="CI67" si="520">SUM(CI68:CI69)</f>
        <v>1605.8999999999999</v>
      </c>
      <c r="CJ67" s="36">
        <f t="shared" ref="CJ67" si="521">SUM(CJ68:CJ69)</f>
        <v>0</v>
      </c>
      <c r="CK67" s="36">
        <f t="shared" ref="CK67" si="522">SUM(CK68:CK69)</f>
        <v>0</v>
      </c>
      <c r="CL67" s="36">
        <f t="shared" ref="CL67" si="523">SUM(CL68:CL69)</f>
        <v>0</v>
      </c>
      <c r="CM67" s="36">
        <f t="shared" ref="CM67" si="524">SUM(CM68:CM69)</f>
        <v>0</v>
      </c>
      <c r="CN67" s="36">
        <f t="shared" ref="CN67" si="525">SUM(CN68:CN69)</f>
        <v>0</v>
      </c>
      <c r="CO67" s="36">
        <f t="shared" ref="CO67" si="526">SUM(CO68:CO69)</f>
        <v>0</v>
      </c>
      <c r="CP67" s="36">
        <f t="shared" ref="CP67" si="527">SUM(CP68:CP69)</f>
        <v>0</v>
      </c>
      <c r="CQ67" s="36">
        <f t="shared" ref="CQ67" si="528">SUM(CQ68:CQ69)</f>
        <v>0</v>
      </c>
      <c r="CR67" s="34">
        <v>640</v>
      </c>
      <c r="CS67" s="34">
        <v>640</v>
      </c>
      <c r="CT67" s="34">
        <v>0</v>
      </c>
      <c r="CU67" s="34">
        <v>0</v>
      </c>
      <c r="CV67" s="34">
        <v>0</v>
      </c>
      <c r="CW67" s="36">
        <f>SUM(CW68:CW69)</f>
        <v>1305.3</v>
      </c>
      <c r="CX67" s="36">
        <f t="shared" ref="CX67" si="529">SUM(CX68:CX69)</f>
        <v>1305.3</v>
      </c>
      <c r="CY67" s="36">
        <f t="shared" ref="CY67" si="530">SUM(CY68:CY69)</f>
        <v>0</v>
      </c>
      <c r="CZ67" s="36">
        <f t="shared" ref="CZ67" si="531">SUM(CZ68:CZ69)</f>
        <v>0</v>
      </c>
      <c r="DA67" s="36">
        <f t="shared" ref="DA67:DF67" si="532">SUM(DA68:DA69)</f>
        <v>0</v>
      </c>
      <c r="DB67" s="36">
        <f t="shared" si="532"/>
        <v>1366.7</v>
      </c>
      <c r="DC67" s="36">
        <f t="shared" si="532"/>
        <v>1366.7</v>
      </c>
      <c r="DD67" s="36">
        <f t="shared" si="532"/>
        <v>0</v>
      </c>
      <c r="DE67" s="36">
        <f t="shared" si="532"/>
        <v>0</v>
      </c>
      <c r="DF67" s="36">
        <f t="shared" si="532"/>
        <v>0</v>
      </c>
      <c r="DG67" s="34">
        <v>640</v>
      </c>
      <c r="DH67" s="34">
        <v>640</v>
      </c>
      <c r="DI67" s="34">
        <v>0</v>
      </c>
      <c r="DJ67" s="34">
        <v>0</v>
      </c>
      <c r="DK67" s="34">
        <v>0</v>
      </c>
      <c r="DL67" s="36">
        <f>SUM(DL68:DL69)</f>
        <v>1305.3</v>
      </c>
      <c r="DM67" s="36">
        <f t="shared" ref="DM67" si="533">SUM(DM68:DM69)</f>
        <v>1305.3</v>
      </c>
      <c r="DN67" s="36">
        <f t="shared" ref="DN67" si="534">SUM(DN68:DN69)</f>
        <v>0</v>
      </c>
      <c r="DO67" s="36">
        <f t="shared" ref="DO67" si="535">SUM(DO68:DO69)</f>
        <v>0</v>
      </c>
      <c r="DP67" s="36">
        <f t="shared" ref="DP67:DU67" si="536">SUM(DP68:DP69)</f>
        <v>0</v>
      </c>
      <c r="DQ67" s="36">
        <f t="shared" si="536"/>
        <v>1366.7</v>
      </c>
      <c r="DR67" s="36">
        <f t="shared" si="536"/>
        <v>1366.7</v>
      </c>
      <c r="DS67" s="36">
        <f t="shared" si="536"/>
        <v>0</v>
      </c>
      <c r="DT67" s="36">
        <f t="shared" si="536"/>
        <v>0</v>
      </c>
      <c r="DU67" s="36">
        <f t="shared" si="536"/>
        <v>0</v>
      </c>
      <c r="DV67" s="37" t="s">
        <v>0</v>
      </c>
    </row>
    <row r="68" spans="1:126" ht="78.75" x14ac:dyDescent="0.2">
      <c r="A68" s="38" t="s">
        <v>0</v>
      </c>
      <c r="B68" s="39" t="s">
        <v>382</v>
      </c>
      <c r="C68" s="39" t="s">
        <v>383</v>
      </c>
      <c r="D68" s="38" t="s">
        <v>384</v>
      </c>
      <c r="E68" s="1" t="s">
        <v>551</v>
      </c>
      <c r="F68" s="1" t="s">
        <v>0</v>
      </c>
      <c r="G68" s="1" t="s">
        <v>0</v>
      </c>
      <c r="H68" s="1" t="s">
        <v>0</v>
      </c>
      <c r="I68" s="1" t="s">
        <v>0</v>
      </c>
      <c r="J68" s="1" t="s">
        <v>0</v>
      </c>
      <c r="K68" s="1" t="s">
        <v>0</v>
      </c>
      <c r="L68" s="1" t="s">
        <v>0</v>
      </c>
      <c r="M68" s="1" t="s">
        <v>0</v>
      </c>
      <c r="N68" s="1" t="s">
        <v>0</v>
      </c>
      <c r="O68" s="1" t="s">
        <v>0</v>
      </c>
      <c r="P68" s="1" t="s">
        <v>0</v>
      </c>
      <c r="Q68" s="1" t="s">
        <v>0</v>
      </c>
      <c r="R68" s="1" t="s">
        <v>0</v>
      </c>
      <c r="S68" s="1" t="s">
        <v>0</v>
      </c>
      <c r="T68" s="1" t="s">
        <v>0</v>
      </c>
      <c r="U68" s="1" t="s">
        <v>0</v>
      </c>
      <c r="V68" s="1" t="s">
        <v>0</v>
      </c>
      <c r="W68" s="1" t="s">
        <v>0</v>
      </c>
      <c r="X68" s="1" t="s">
        <v>0</v>
      </c>
      <c r="Y68" s="1" t="s">
        <v>620</v>
      </c>
      <c r="Z68" s="1" t="s">
        <v>0</v>
      </c>
      <c r="AA68" s="1" t="s">
        <v>0</v>
      </c>
      <c r="AB68" s="1" t="s">
        <v>0</v>
      </c>
      <c r="AC68" s="1" t="s">
        <v>0</v>
      </c>
      <c r="AD68" s="1" t="s">
        <v>0</v>
      </c>
      <c r="AE68" s="1" t="s">
        <v>621</v>
      </c>
      <c r="AF68" s="32" t="s">
        <v>0</v>
      </c>
      <c r="AG68" s="32" t="s">
        <v>0</v>
      </c>
      <c r="AH68" s="31" t="s">
        <v>0</v>
      </c>
      <c r="AI68" s="31" t="s">
        <v>385</v>
      </c>
      <c r="AJ68" s="34">
        <v>0</v>
      </c>
      <c r="AK68" s="34">
        <v>0</v>
      </c>
      <c r="AL68" s="34">
        <v>0</v>
      </c>
      <c r="AM68" s="35">
        <v>0</v>
      </c>
      <c r="AN68" s="34">
        <v>0</v>
      </c>
      <c r="AO68" s="34">
        <v>0</v>
      </c>
      <c r="AP68" s="34">
        <v>0</v>
      </c>
      <c r="AQ68" s="34">
        <v>0</v>
      </c>
      <c r="AR68" s="34">
        <v>0</v>
      </c>
      <c r="AS68" s="34">
        <v>0</v>
      </c>
      <c r="AT68" s="34">
        <v>0</v>
      </c>
      <c r="AU68" s="34">
        <v>0</v>
      </c>
      <c r="AV68" s="34">
        <v>0</v>
      </c>
      <c r="AW68" s="34">
        <v>0</v>
      </c>
      <c r="AX68" s="34">
        <v>0</v>
      </c>
      <c r="AY68" s="34">
        <v>0</v>
      </c>
      <c r="AZ68" s="34">
        <v>0</v>
      </c>
      <c r="BA68" s="34">
        <v>0</v>
      </c>
      <c r="BB68" s="34">
        <v>0</v>
      </c>
      <c r="BC68" s="34">
        <v>0</v>
      </c>
      <c r="BD68" s="34">
        <v>184.6</v>
      </c>
      <c r="BE68" s="34">
        <v>184.6</v>
      </c>
      <c r="BF68" s="34">
        <v>0</v>
      </c>
      <c r="BG68" s="34">
        <v>0</v>
      </c>
      <c r="BH68" s="34">
        <v>0</v>
      </c>
      <c r="BI68" s="34">
        <v>0</v>
      </c>
      <c r="BJ68" s="34">
        <v>0</v>
      </c>
      <c r="BK68" s="34">
        <v>0</v>
      </c>
      <c r="BL68" s="34">
        <v>0</v>
      </c>
      <c r="BM68" s="34">
        <v>0</v>
      </c>
      <c r="BN68" s="34">
        <v>0</v>
      </c>
      <c r="BO68" s="34">
        <v>0</v>
      </c>
      <c r="BP68" s="34">
        <v>0</v>
      </c>
      <c r="BQ68" s="34">
        <v>0</v>
      </c>
      <c r="BR68" s="34">
        <v>0</v>
      </c>
      <c r="BS68" s="37" t="s">
        <v>197</v>
      </c>
      <c r="BT68" s="34">
        <v>0</v>
      </c>
      <c r="BU68" s="34">
        <v>0</v>
      </c>
      <c r="BV68" s="34">
        <v>0</v>
      </c>
      <c r="BW68" s="34">
        <v>0</v>
      </c>
      <c r="BX68" s="34">
        <v>0</v>
      </c>
      <c r="BY68" s="34">
        <v>0</v>
      </c>
      <c r="BZ68" s="34">
        <v>0</v>
      </c>
      <c r="CA68" s="34">
        <v>0</v>
      </c>
      <c r="CB68" s="34">
        <v>0</v>
      </c>
      <c r="CC68" s="34">
        <v>0</v>
      </c>
      <c r="CD68" s="34">
        <v>0</v>
      </c>
      <c r="CE68" s="34">
        <v>0</v>
      </c>
      <c r="CF68" s="34">
        <v>0</v>
      </c>
      <c r="CG68" s="34">
        <v>0</v>
      </c>
      <c r="CH68" s="34">
        <v>184.6</v>
      </c>
      <c r="CI68" s="34">
        <v>184.6</v>
      </c>
      <c r="CJ68" s="34">
        <v>0</v>
      </c>
      <c r="CK68" s="34">
        <v>0</v>
      </c>
      <c r="CL68" s="34">
        <v>0</v>
      </c>
      <c r="CM68" s="34">
        <v>0</v>
      </c>
      <c r="CN68" s="34">
        <v>0</v>
      </c>
      <c r="CO68" s="34">
        <v>0</v>
      </c>
      <c r="CP68" s="34">
        <v>0</v>
      </c>
      <c r="CQ68" s="34">
        <v>0</v>
      </c>
      <c r="CR68" s="34">
        <v>0</v>
      </c>
      <c r="CS68" s="34">
        <v>0</v>
      </c>
      <c r="CT68" s="34">
        <v>0</v>
      </c>
      <c r="CU68" s="34">
        <v>0</v>
      </c>
      <c r="CV68" s="34">
        <v>0</v>
      </c>
      <c r="CW68" s="34">
        <v>0</v>
      </c>
      <c r="CX68" s="34">
        <v>0</v>
      </c>
      <c r="CY68" s="34">
        <v>0</v>
      </c>
      <c r="CZ68" s="34">
        <v>0</v>
      </c>
      <c r="DA68" s="34">
        <v>0</v>
      </c>
      <c r="DB68" s="34">
        <v>0</v>
      </c>
      <c r="DC68" s="34">
        <v>0</v>
      </c>
      <c r="DD68" s="34">
        <v>0</v>
      </c>
      <c r="DE68" s="34">
        <v>0</v>
      </c>
      <c r="DF68" s="34">
        <v>0</v>
      </c>
      <c r="DG68" s="34">
        <v>0</v>
      </c>
      <c r="DH68" s="34">
        <v>0</v>
      </c>
      <c r="DI68" s="34">
        <v>0</v>
      </c>
      <c r="DJ68" s="34">
        <v>0</v>
      </c>
      <c r="DK68" s="34">
        <v>0</v>
      </c>
      <c r="DL68" s="34">
        <v>0</v>
      </c>
      <c r="DM68" s="34">
        <v>0</v>
      </c>
      <c r="DN68" s="34">
        <v>0</v>
      </c>
      <c r="DO68" s="34">
        <v>0</v>
      </c>
      <c r="DP68" s="34">
        <v>0</v>
      </c>
      <c r="DQ68" s="34">
        <v>0</v>
      </c>
      <c r="DR68" s="34">
        <v>0</v>
      </c>
      <c r="DS68" s="34">
        <v>0</v>
      </c>
      <c r="DT68" s="34">
        <v>0</v>
      </c>
      <c r="DU68" s="34">
        <v>0</v>
      </c>
      <c r="DV68" s="3" t="s">
        <v>0</v>
      </c>
    </row>
    <row r="69" spans="1:126" ht="315" x14ac:dyDescent="0.2">
      <c r="A69" s="38" t="s">
        <v>0</v>
      </c>
      <c r="B69" s="39" t="s">
        <v>386</v>
      </c>
      <c r="C69" s="39" t="s">
        <v>387</v>
      </c>
      <c r="D69" s="38" t="s">
        <v>388</v>
      </c>
      <c r="E69" s="32" t="s">
        <v>0</v>
      </c>
      <c r="F69" s="32" t="s">
        <v>0</v>
      </c>
      <c r="G69" s="32" t="s">
        <v>0</v>
      </c>
      <c r="H69" s="32" t="s">
        <v>0</v>
      </c>
      <c r="I69" s="32" t="s">
        <v>0</v>
      </c>
      <c r="J69" s="32" t="s">
        <v>0</v>
      </c>
      <c r="K69" s="31" t="s">
        <v>0</v>
      </c>
      <c r="L69" s="1" t="s">
        <v>669</v>
      </c>
      <c r="M69" s="32" t="s">
        <v>0</v>
      </c>
      <c r="N69" s="32" t="s">
        <v>0</v>
      </c>
      <c r="O69" s="32" t="s">
        <v>0</v>
      </c>
      <c r="P69" s="32" t="s">
        <v>0</v>
      </c>
      <c r="Q69" s="32" t="s">
        <v>0</v>
      </c>
      <c r="R69" s="31" t="s">
        <v>0</v>
      </c>
      <c r="S69" s="32" t="s">
        <v>0</v>
      </c>
      <c r="T69" s="32" t="s">
        <v>0</v>
      </c>
      <c r="U69" s="32" t="s">
        <v>0</v>
      </c>
      <c r="V69" s="32" t="s">
        <v>0</v>
      </c>
      <c r="W69" s="32" t="s">
        <v>0</v>
      </c>
      <c r="X69" s="32" t="s">
        <v>0</v>
      </c>
      <c r="Y69" s="1" t="s">
        <v>668</v>
      </c>
      <c r="Z69" s="32" t="s">
        <v>0</v>
      </c>
      <c r="AA69" s="32" t="s">
        <v>0</v>
      </c>
      <c r="AB69" s="32" t="s">
        <v>0</v>
      </c>
      <c r="AC69" s="32" t="s">
        <v>0</v>
      </c>
      <c r="AD69" s="32" t="s">
        <v>0</v>
      </c>
      <c r="AE69" s="1" t="s">
        <v>667</v>
      </c>
      <c r="AF69" s="32" t="s">
        <v>0</v>
      </c>
      <c r="AG69" s="32" t="s">
        <v>0</v>
      </c>
      <c r="AH69" s="31" t="s">
        <v>0</v>
      </c>
      <c r="AI69" s="31" t="s">
        <v>389</v>
      </c>
      <c r="AJ69" s="34">
        <v>640</v>
      </c>
      <c r="AK69" s="34">
        <v>604.79999999999995</v>
      </c>
      <c r="AL69" s="34">
        <v>640</v>
      </c>
      <c r="AM69" s="35">
        <v>604.79999999999995</v>
      </c>
      <c r="AN69" s="34">
        <v>0</v>
      </c>
      <c r="AO69" s="34">
        <v>0</v>
      </c>
      <c r="AP69" s="34">
        <v>0</v>
      </c>
      <c r="AQ69" s="34">
        <v>0</v>
      </c>
      <c r="AR69" s="34">
        <v>0</v>
      </c>
      <c r="AS69" s="34">
        <v>0</v>
      </c>
      <c r="AT69" s="34">
        <v>1305.3</v>
      </c>
      <c r="AU69" s="34">
        <v>1305.3</v>
      </c>
      <c r="AV69" s="34">
        <v>0</v>
      </c>
      <c r="AW69" s="34">
        <v>0</v>
      </c>
      <c r="AX69" s="34">
        <v>0</v>
      </c>
      <c r="AY69" s="34">
        <f>AZ69</f>
        <v>1366.7</v>
      </c>
      <c r="AZ69" s="34">
        <v>1366.7</v>
      </c>
      <c r="BA69" s="34">
        <v>0</v>
      </c>
      <c r="BB69" s="34">
        <v>0</v>
      </c>
      <c r="BC69" s="34">
        <v>0</v>
      </c>
      <c r="BD69" s="34">
        <v>1421.3</v>
      </c>
      <c r="BE69" s="34">
        <v>1421.3</v>
      </c>
      <c r="BF69" s="34">
        <v>0</v>
      </c>
      <c r="BG69" s="34">
        <v>0</v>
      </c>
      <c r="BH69" s="34">
        <v>0</v>
      </c>
      <c r="BI69" s="34">
        <v>0</v>
      </c>
      <c r="BJ69" s="34">
        <v>0</v>
      </c>
      <c r="BK69" s="34">
        <v>0</v>
      </c>
      <c r="BL69" s="34">
        <v>0</v>
      </c>
      <c r="BM69" s="34">
        <v>0</v>
      </c>
      <c r="BN69" s="34">
        <v>640</v>
      </c>
      <c r="BO69" s="34">
        <v>604.79999999999995</v>
      </c>
      <c r="BP69" s="34">
        <v>640</v>
      </c>
      <c r="BQ69" s="34">
        <v>604.79999999999995</v>
      </c>
      <c r="BR69" s="34">
        <v>0</v>
      </c>
      <c r="BS69" s="37" t="s">
        <v>197</v>
      </c>
      <c r="BT69" s="34">
        <v>0</v>
      </c>
      <c r="BU69" s="34">
        <v>0</v>
      </c>
      <c r="BV69" s="34">
        <v>0</v>
      </c>
      <c r="BW69" s="34">
        <v>0</v>
      </c>
      <c r="BX69" s="34">
        <v>1305.3</v>
      </c>
      <c r="BY69" s="34">
        <v>1305.3</v>
      </c>
      <c r="BZ69" s="34">
        <v>0</v>
      </c>
      <c r="CA69" s="34">
        <v>0</v>
      </c>
      <c r="CB69" s="34">
        <v>0</v>
      </c>
      <c r="CC69" s="34">
        <f>CD69</f>
        <v>1366.7</v>
      </c>
      <c r="CD69" s="34">
        <v>1366.7</v>
      </c>
      <c r="CE69" s="34">
        <v>0</v>
      </c>
      <c r="CF69" s="34">
        <v>0</v>
      </c>
      <c r="CG69" s="34">
        <v>0</v>
      </c>
      <c r="CH69" s="34">
        <v>1421.3</v>
      </c>
      <c r="CI69" s="34">
        <v>1421.3</v>
      </c>
      <c r="CJ69" s="34">
        <v>0</v>
      </c>
      <c r="CK69" s="34">
        <v>0</v>
      </c>
      <c r="CL69" s="34">
        <v>0</v>
      </c>
      <c r="CM69" s="34">
        <v>0</v>
      </c>
      <c r="CN69" s="34">
        <v>0</v>
      </c>
      <c r="CO69" s="34">
        <v>0</v>
      </c>
      <c r="CP69" s="34">
        <v>0</v>
      </c>
      <c r="CQ69" s="34">
        <v>0</v>
      </c>
      <c r="CR69" s="34">
        <v>640</v>
      </c>
      <c r="CS69" s="34">
        <v>640</v>
      </c>
      <c r="CT69" s="34">
        <v>0</v>
      </c>
      <c r="CU69" s="34">
        <v>0</v>
      </c>
      <c r="CV69" s="34">
        <v>0</v>
      </c>
      <c r="CW69" s="34">
        <v>1305.3</v>
      </c>
      <c r="CX69" s="34">
        <v>1305.3</v>
      </c>
      <c r="CY69" s="34">
        <v>0</v>
      </c>
      <c r="CZ69" s="34">
        <v>0</v>
      </c>
      <c r="DA69" s="34">
        <v>0</v>
      </c>
      <c r="DB69" s="34">
        <f>DC69</f>
        <v>1366.7</v>
      </c>
      <c r="DC69" s="34">
        <v>1366.7</v>
      </c>
      <c r="DD69" s="34">
        <v>0</v>
      </c>
      <c r="DE69" s="34">
        <v>0</v>
      </c>
      <c r="DF69" s="34">
        <v>0</v>
      </c>
      <c r="DG69" s="34">
        <v>640</v>
      </c>
      <c r="DH69" s="34">
        <v>640</v>
      </c>
      <c r="DI69" s="34">
        <v>0</v>
      </c>
      <c r="DJ69" s="34">
        <v>0</v>
      </c>
      <c r="DK69" s="34">
        <v>0</v>
      </c>
      <c r="DL69" s="34">
        <v>1305.3</v>
      </c>
      <c r="DM69" s="34">
        <v>1305.3</v>
      </c>
      <c r="DN69" s="34">
        <v>0</v>
      </c>
      <c r="DO69" s="34">
        <v>0</v>
      </c>
      <c r="DP69" s="34">
        <v>0</v>
      </c>
      <c r="DQ69" s="34">
        <f>DR69</f>
        <v>1366.7</v>
      </c>
      <c r="DR69" s="34">
        <v>1366.7</v>
      </c>
      <c r="DS69" s="34">
        <v>0</v>
      </c>
      <c r="DT69" s="34">
        <v>0</v>
      </c>
      <c r="DU69" s="34">
        <v>0</v>
      </c>
      <c r="DV69" s="3" t="s">
        <v>202</v>
      </c>
    </row>
    <row r="70" spans="1:126" ht="22.5" x14ac:dyDescent="0.2">
      <c r="A70" s="32" t="s">
        <v>0</v>
      </c>
      <c r="B70" s="32" t="s">
        <v>390</v>
      </c>
      <c r="C70" s="32" t="s">
        <v>391</v>
      </c>
      <c r="D70" s="27" t="s">
        <v>392</v>
      </c>
      <c r="E70" s="33" t="s">
        <v>178</v>
      </c>
      <c r="F70" s="33" t="s">
        <v>178</v>
      </c>
      <c r="G70" s="33" t="s">
        <v>178</v>
      </c>
      <c r="H70" s="33" t="s">
        <v>178</v>
      </c>
      <c r="I70" s="33" t="s">
        <v>178</v>
      </c>
      <c r="J70" s="33" t="s">
        <v>178</v>
      </c>
      <c r="K70" s="33" t="s">
        <v>178</v>
      </c>
      <c r="L70" s="33" t="s">
        <v>178</v>
      </c>
      <c r="M70" s="33" t="s">
        <v>178</v>
      </c>
      <c r="N70" s="33" t="s">
        <v>178</v>
      </c>
      <c r="O70" s="33" t="s">
        <v>178</v>
      </c>
      <c r="P70" s="33" t="s">
        <v>178</v>
      </c>
      <c r="Q70" s="33" t="s">
        <v>178</v>
      </c>
      <c r="R70" s="33" t="s">
        <v>178</v>
      </c>
      <c r="S70" s="33" t="s">
        <v>178</v>
      </c>
      <c r="T70" s="33" t="s">
        <v>178</v>
      </c>
      <c r="U70" s="33" t="s">
        <v>178</v>
      </c>
      <c r="V70" s="33" t="s">
        <v>178</v>
      </c>
      <c r="W70" s="33" t="s">
        <v>178</v>
      </c>
      <c r="X70" s="33" t="s">
        <v>178</v>
      </c>
      <c r="Y70" s="33" t="s">
        <v>178</v>
      </c>
      <c r="Z70" s="33" t="s">
        <v>178</v>
      </c>
      <c r="AA70" s="33" t="s">
        <v>178</v>
      </c>
      <c r="AB70" s="33" t="s">
        <v>178</v>
      </c>
      <c r="AC70" s="33" t="s">
        <v>178</v>
      </c>
      <c r="AD70" s="33" t="s">
        <v>178</v>
      </c>
      <c r="AE70" s="33" t="s">
        <v>178</v>
      </c>
      <c r="AF70" s="33" t="s">
        <v>178</v>
      </c>
      <c r="AG70" s="33" t="s">
        <v>178</v>
      </c>
      <c r="AH70" s="33" t="s">
        <v>178</v>
      </c>
      <c r="AI70" s="33" t="s">
        <v>178</v>
      </c>
      <c r="AJ70" s="34">
        <v>248412.1</v>
      </c>
      <c r="AK70" s="34">
        <v>203117.7</v>
      </c>
      <c r="AL70" s="34">
        <v>36</v>
      </c>
      <c r="AM70" s="35">
        <v>36</v>
      </c>
      <c r="AN70" s="34">
        <v>248376.1</v>
      </c>
      <c r="AO70" s="34">
        <v>203081.7</v>
      </c>
      <c r="AP70" s="34">
        <v>0</v>
      </c>
      <c r="AQ70" s="34">
        <v>0</v>
      </c>
      <c r="AR70" s="34">
        <v>0</v>
      </c>
      <c r="AS70" s="34">
        <v>0</v>
      </c>
      <c r="AT70" s="36">
        <f>SUM(AT71:AT83)</f>
        <v>182634.1</v>
      </c>
      <c r="AU70" s="36">
        <f t="shared" ref="AU70:AX70" si="537">SUM(AU71:AU83)</f>
        <v>0</v>
      </c>
      <c r="AV70" s="36">
        <f t="shared" si="537"/>
        <v>182634.1</v>
      </c>
      <c r="AW70" s="36">
        <f t="shared" si="537"/>
        <v>0</v>
      </c>
      <c r="AX70" s="36">
        <f t="shared" si="537"/>
        <v>0</v>
      </c>
      <c r="AY70" s="36">
        <f t="shared" ref="AY70" si="538">SUM(AY71:AY83)</f>
        <v>203195.29999999996</v>
      </c>
      <c r="AZ70" s="36">
        <f t="shared" ref="AZ70" si="539">SUM(AZ71:AZ83)</f>
        <v>0</v>
      </c>
      <c r="BA70" s="36">
        <f t="shared" ref="BA70" si="540">SUM(BA71:BA83)</f>
        <v>203195.29999999996</v>
      </c>
      <c r="BB70" s="36">
        <f t="shared" ref="BB70" si="541">SUM(BB71:BB83)</f>
        <v>0</v>
      </c>
      <c r="BC70" s="36">
        <f t="shared" ref="BC70" si="542">SUM(BC71:BC83)</f>
        <v>0</v>
      </c>
      <c r="BD70" s="36">
        <f t="shared" ref="BD70" si="543">SUM(BD71:BD83)</f>
        <v>205231.6</v>
      </c>
      <c r="BE70" s="36">
        <f t="shared" ref="BE70" si="544">SUM(BE71:BE83)</f>
        <v>0</v>
      </c>
      <c r="BF70" s="36">
        <f t="shared" ref="BF70" si="545">SUM(BF71:BF83)</f>
        <v>205231.6</v>
      </c>
      <c r="BG70" s="36">
        <f t="shared" ref="BG70" si="546">SUM(BG71:BG83)</f>
        <v>0</v>
      </c>
      <c r="BH70" s="36">
        <f t="shared" ref="BH70" si="547">SUM(BH71:BH83)</f>
        <v>0</v>
      </c>
      <c r="BI70" s="36">
        <f t="shared" ref="BI70" si="548">SUM(BI71:BI83)</f>
        <v>188866.80000000002</v>
      </c>
      <c r="BJ70" s="36">
        <f t="shared" ref="BJ70" si="549">SUM(BJ71:BJ83)</f>
        <v>0</v>
      </c>
      <c r="BK70" s="36">
        <f t="shared" ref="BK70" si="550">SUM(BK71:BK83)</f>
        <v>188866.80000000002</v>
      </c>
      <c r="BL70" s="36">
        <f t="shared" ref="BL70" si="551">SUM(BL71:BL83)</f>
        <v>0</v>
      </c>
      <c r="BM70" s="36">
        <f t="shared" ref="BM70" si="552">SUM(BM71:BM83)</f>
        <v>0</v>
      </c>
      <c r="BN70" s="34">
        <v>172129.1</v>
      </c>
      <c r="BO70" s="34">
        <v>166418.29999999999</v>
      </c>
      <c r="BP70" s="34">
        <v>36</v>
      </c>
      <c r="BQ70" s="34">
        <v>36</v>
      </c>
      <c r="BR70" s="34">
        <v>172093.1</v>
      </c>
      <c r="BS70" s="37" t="s">
        <v>378</v>
      </c>
      <c r="BT70" s="34">
        <v>0</v>
      </c>
      <c r="BU70" s="34">
        <v>0</v>
      </c>
      <c r="BV70" s="34">
        <v>0</v>
      </c>
      <c r="BW70" s="34">
        <v>0</v>
      </c>
      <c r="BX70" s="36">
        <f>SUM(BX71:BX83)</f>
        <v>171301.59999999998</v>
      </c>
      <c r="BY70" s="36">
        <f t="shared" ref="BY70" si="553">SUM(BY71:BY83)</f>
        <v>0</v>
      </c>
      <c r="BZ70" s="36">
        <f t="shared" ref="BZ70" si="554">SUM(BZ71:BZ83)</f>
        <v>171301.59999999998</v>
      </c>
      <c r="CA70" s="36">
        <f t="shared" ref="CA70" si="555">SUM(CA71:CA83)</f>
        <v>0</v>
      </c>
      <c r="CB70" s="36">
        <f t="shared" ref="CB70" si="556">SUM(CB71:CB83)</f>
        <v>0</v>
      </c>
      <c r="CC70" s="36">
        <f t="shared" ref="CC70" si="557">SUM(CC71:CC83)</f>
        <v>189823.79999999996</v>
      </c>
      <c r="CD70" s="36">
        <f t="shared" ref="CD70" si="558">SUM(CD71:CD83)</f>
        <v>0</v>
      </c>
      <c r="CE70" s="36">
        <f t="shared" ref="CE70" si="559">SUM(CE71:CE83)</f>
        <v>189823.79999999996</v>
      </c>
      <c r="CF70" s="36">
        <f t="shared" ref="CF70" si="560">SUM(CF71:CF83)</f>
        <v>0</v>
      </c>
      <c r="CG70" s="36">
        <f t="shared" ref="CG70" si="561">SUM(CG71:CG83)</f>
        <v>0</v>
      </c>
      <c r="CH70" s="36">
        <f t="shared" ref="CH70" si="562">SUM(CH71:CH83)</f>
        <v>188259.50000000003</v>
      </c>
      <c r="CI70" s="36">
        <f t="shared" ref="CI70" si="563">SUM(CI71:CI83)</f>
        <v>0</v>
      </c>
      <c r="CJ70" s="36">
        <f t="shared" ref="CJ70" si="564">SUM(CJ71:CJ83)</f>
        <v>188259.50000000003</v>
      </c>
      <c r="CK70" s="36">
        <f t="shared" ref="CK70" si="565">SUM(CK71:CK83)</f>
        <v>0</v>
      </c>
      <c r="CL70" s="36">
        <f t="shared" ref="CL70" si="566">SUM(CL71:CL83)</f>
        <v>0</v>
      </c>
      <c r="CM70" s="36">
        <f t="shared" ref="CM70" si="567">SUM(CM71:CM83)</f>
        <v>146366.80000000002</v>
      </c>
      <c r="CN70" s="36">
        <f t="shared" ref="CN70" si="568">SUM(CN71:CN83)</f>
        <v>0</v>
      </c>
      <c r="CO70" s="36">
        <f t="shared" ref="CO70" si="569">SUM(CO71:CO83)</f>
        <v>146366.80000000002</v>
      </c>
      <c r="CP70" s="36">
        <f t="shared" ref="CP70" si="570">SUM(CP71:CP83)</f>
        <v>0</v>
      </c>
      <c r="CQ70" s="36">
        <f t="shared" ref="CQ70" si="571">SUM(CQ71:CQ83)</f>
        <v>0</v>
      </c>
      <c r="CR70" s="34">
        <v>248412.1</v>
      </c>
      <c r="CS70" s="34">
        <v>36</v>
      </c>
      <c r="CT70" s="34">
        <v>248376.1</v>
      </c>
      <c r="CU70" s="34">
        <v>0</v>
      </c>
      <c r="CV70" s="34">
        <v>0</v>
      </c>
      <c r="CW70" s="36">
        <f>SUM(CW71:CW83)</f>
        <v>182634.1</v>
      </c>
      <c r="CX70" s="36">
        <f t="shared" ref="CX70" si="572">SUM(CX71:CX83)</f>
        <v>0</v>
      </c>
      <c r="CY70" s="36">
        <f t="shared" ref="CY70" si="573">SUM(CY71:CY83)</f>
        <v>182634.1</v>
      </c>
      <c r="CZ70" s="36">
        <f t="shared" ref="CZ70" si="574">SUM(CZ71:CZ83)</f>
        <v>0</v>
      </c>
      <c r="DA70" s="36">
        <f t="shared" ref="DA70:DF70" si="575">SUM(DA71:DA83)</f>
        <v>0</v>
      </c>
      <c r="DB70" s="36">
        <f t="shared" si="575"/>
        <v>203195.29999999996</v>
      </c>
      <c r="DC70" s="36">
        <f t="shared" si="575"/>
        <v>0</v>
      </c>
      <c r="DD70" s="36">
        <f t="shared" si="575"/>
        <v>203195.29999999996</v>
      </c>
      <c r="DE70" s="36">
        <f t="shared" si="575"/>
        <v>0</v>
      </c>
      <c r="DF70" s="36">
        <f t="shared" si="575"/>
        <v>0</v>
      </c>
      <c r="DG70" s="34">
        <v>172129.1</v>
      </c>
      <c r="DH70" s="34">
        <v>36</v>
      </c>
      <c r="DI70" s="34">
        <v>172093.1</v>
      </c>
      <c r="DJ70" s="34">
        <v>0</v>
      </c>
      <c r="DK70" s="34">
        <v>0</v>
      </c>
      <c r="DL70" s="36">
        <f>SUM(DL71:DL83)</f>
        <v>171301.59999999998</v>
      </c>
      <c r="DM70" s="36">
        <f t="shared" ref="DM70" si="576">SUM(DM71:DM83)</f>
        <v>0</v>
      </c>
      <c r="DN70" s="36">
        <f t="shared" ref="DN70" si="577">SUM(DN71:DN83)</f>
        <v>171301.59999999998</v>
      </c>
      <c r="DO70" s="36">
        <f t="shared" ref="DO70" si="578">SUM(DO71:DO83)</f>
        <v>0</v>
      </c>
      <c r="DP70" s="36">
        <f t="shared" ref="DP70:DU70" si="579">SUM(DP71:DP83)</f>
        <v>0</v>
      </c>
      <c r="DQ70" s="36">
        <f t="shared" si="579"/>
        <v>189823.79999999996</v>
      </c>
      <c r="DR70" s="36">
        <f t="shared" si="579"/>
        <v>0</v>
      </c>
      <c r="DS70" s="36">
        <f t="shared" si="579"/>
        <v>189823.79999999996</v>
      </c>
      <c r="DT70" s="36">
        <f t="shared" si="579"/>
        <v>0</v>
      </c>
      <c r="DU70" s="36">
        <f t="shared" si="579"/>
        <v>0</v>
      </c>
      <c r="DV70" s="37" t="s">
        <v>0</v>
      </c>
    </row>
    <row r="71" spans="1:126" ht="409.5" x14ac:dyDescent="0.2">
      <c r="A71" s="38" t="s">
        <v>0</v>
      </c>
      <c r="B71" s="39" t="s">
        <v>393</v>
      </c>
      <c r="C71" s="39" t="s">
        <v>305</v>
      </c>
      <c r="D71" s="38" t="s">
        <v>394</v>
      </c>
      <c r="E71" s="1" t="s">
        <v>0</v>
      </c>
      <c r="F71" s="1" t="s">
        <v>0</v>
      </c>
      <c r="G71" s="1" t="s">
        <v>0</v>
      </c>
      <c r="H71" s="1" t="s">
        <v>0</v>
      </c>
      <c r="I71" s="1" t="s">
        <v>0</v>
      </c>
      <c r="J71" s="1" t="s">
        <v>0</v>
      </c>
      <c r="K71" s="1" t="s">
        <v>0</v>
      </c>
      <c r="L71" s="1" t="s">
        <v>0</v>
      </c>
      <c r="M71" s="1" t="s">
        <v>0</v>
      </c>
      <c r="N71" s="1" t="s">
        <v>0</v>
      </c>
      <c r="O71" s="1" t="s">
        <v>0</v>
      </c>
      <c r="P71" s="1" t="s">
        <v>0</v>
      </c>
      <c r="Q71" s="1" t="s">
        <v>0</v>
      </c>
      <c r="R71" s="1" t="s">
        <v>0</v>
      </c>
      <c r="S71" s="1" t="s">
        <v>0</v>
      </c>
      <c r="T71" s="1" t="s">
        <v>0</v>
      </c>
      <c r="U71" s="1" t="s">
        <v>0</v>
      </c>
      <c r="V71" s="1" t="s">
        <v>0</v>
      </c>
      <c r="W71" s="1" t="s">
        <v>0</v>
      </c>
      <c r="X71" s="1" t="s">
        <v>0</v>
      </c>
      <c r="Y71" s="1" t="s">
        <v>622</v>
      </c>
      <c r="Z71" s="1" t="s">
        <v>0</v>
      </c>
      <c r="AA71" s="1" t="s">
        <v>0</v>
      </c>
      <c r="AB71" s="1" t="s">
        <v>0</v>
      </c>
      <c r="AC71" s="1" t="s">
        <v>0</v>
      </c>
      <c r="AD71" s="1" t="s">
        <v>0</v>
      </c>
      <c r="AE71" s="1" t="s">
        <v>682</v>
      </c>
      <c r="AF71" s="32" t="s">
        <v>0</v>
      </c>
      <c r="AG71" s="32" t="s">
        <v>0</v>
      </c>
      <c r="AH71" s="31" t="s">
        <v>51</v>
      </c>
      <c r="AI71" s="31" t="s">
        <v>395</v>
      </c>
      <c r="AJ71" s="34">
        <v>7409</v>
      </c>
      <c r="AK71" s="34">
        <v>7409</v>
      </c>
      <c r="AL71" s="34">
        <v>0</v>
      </c>
      <c r="AM71" s="35">
        <v>0</v>
      </c>
      <c r="AN71" s="34">
        <v>7409</v>
      </c>
      <c r="AO71" s="34">
        <v>7409</v>
      </c>
      <c r="AP71" s="34">
        <v>0</v>
      </c>
      <c r="AQ71" s="34">
        <v>0</v>
      </c>
      <c r="AR71" s="34">
        <v>0</v>
      </c>
      <c r="AS71" s="34">
        <v>0</v>
      </c>
      <c r="AT71" s="34">
        <v>4664.6000000000004</v>
      </c>
      <c r="AU71" s="34">
        <v>0</v>
      </c>
      <c r="AV71" s="34">
        <v>4664.6000000000004</v>
      </c>
      <c r="AW71" s="34">
        <v>0</v>
      </c>
      <c r="AX71" s="34">
        <v>0</v>
      </c>
      <c r="AY71" s="34">
        <f>945.7+520.8+58.3+1325.2+1730+28.6+26.6</f>
        <v>4635.2000000000007</v>
      </c>
      <c r="AZ71" s="34">
        <v>0</v>
      </c>
      <c r="BA71" s="34">
        <f>4608.6+26.6</f>
        <v>4635.2000000000007</v>
      </c>
      <c r="BB71" s="34">
        <v>0</v>
      </c>
      <c r="BC71" s="34">
        <v>0</v>
      </c>
      <c r="BD71" s="34">
        <f>4635.2+0.1</f>
        <v>4635.3</v>
      </c>
      <c r="BE71" s="34">
        <v>0</v>
      </c>
      <c r="BF71" s="34">
        <f>BD71</f>
        <v>4635.3</v>
      </c>
      <c r="BG71" s="34">
        <v>0</v>
      </c>
      <c r="BH71" s="34">
        <v>0</v>
      </c>
      <c r="BI71" s="34">
        <f>4635.2+0.1</f>
        <v>4635.3</v>
      </c>
      <c r="BJ71" s="34">
        <v>0</v>
      </c>
      <c r="BK71" s="34">
        <f>BI71</f>
        <v>4635.3</v>
      </c>
      <c r="BL71" s="34">
        <v>0</v>
      </c>
      <c r="BM71" s="34">
        <v>0</v>
      </c>
      <c r="BN71" s="34">
        <v>7296.8</v>
      </c>
      <c r="BO71" s="34">
        <v>7296.8</v>
      </c>
      <c r="BP71" s="34">
        <v>0</v>
      </c>
      <c r="BQ71" s="34">
        <v>0</v>
      </c>
      <c r="BR71" s="34">
        <v>7296.8</v>
      </c>
      <c r="BS71" s="37" t="s">
        <v>396</v>
      </c>
      <c r="BT71" s="34">
        <v>0</v>
      </c>
      <c r="BU71" s="34">
        <v>0</v>
      </c>
      <c r="BV71" s="34">
        <v>0</v>
      </c>
      <c r="BW71" s="34">
        <v>0</v>
      </c>
      <c r="BX71" s="34">
        <f>4664.6-49.3-1.5</f>
        <v>4613.8</v>
      </c>
      <c r="BY71" s="34">
        <v>0</v>
      </c>
      <c r="BZ71" s="34">
        <f>4664.6-49.3-1.5</f>
        <v>4613.8</v>
      </c>
      <c r="CA71" s="34">
        <v>0</v>
      </c>
      <c r="CB71" s="34">
        <v>0</v>
      </c>
      <c r="CC71" s="34">
        <f>945.7+520.8+58.3+1325.2+1730+28.6+26.6</f>
        <v>4635.2000000000007</v>
      </c>
      <c r="CD71" s="34">
        <v>0</v>
      </c>
      <c r="CE71" s="34">
        <f>CC71</f>
        <v>4635.2000000000007</v>
      </c>
      <c r="CF71" s="34">
        <v>0</v>
      </c>
      <c r="CG71" s="34">
        <v>0</v>
      </c>
      <c r="CH71" s="34">
        <f>4635.2+0.1</f>
        <v>4635.3</v>
      </c>
      <c r="CI71" s="34">
        <v>0</v>
      </c>
      <c r="CJ71" s="34">
        <f>CH71</f>
        <v>4635.3</v>
      </c>
      <c r="CK71" s="34">
        <v>0</v>
      </c>
      <c r="CL71" s="34">
        <v>0</v>
      </c>
      <c r="CM71" s="34">
        <f>4635.2+0.1</f>
        <v>4635.3</v>
      </c>
      <c r="CN71" s="34">
        <v>0</v>
      </c>
      <c r="CO71" s="34">
        <f>4635.2+0.1</f>
        <v>4635.3</v>
      </c>
      <c r="CP71" s="34">
        <v>0</v>
      </c>
      <c r="CQ71" s="34">
        <v>0</v>
      </c>
      <c r="CR71" s="34">
        <v>7409</v>
      </c>
      <c r="CS71" s="34">
        <v>0</v>
      </c>
      <c r="CT71" s="34">
        <v>7409</v>
      </c>
      <c r="CU71" s="34">
        <v>0</v>
      </c>
      <c r="CV71" s="34">
        <v>0</v>
      </c>
      <c r="CW71" s="34">
        <v>4664.6000000000004</v>
      </c>
      <c r="CX71" s="34">
        <v>0</v>
      </c>
      <c r="CY71" s="34">
        <v>4664.6000000000004</v>
      </c>
      <c r="CZ71" s="34">
        <v>0</v>
      </c>
      <c r="DA71" s="34">
        <v>0</v>
      </c>
      <c r="DB71" s="34">
        <f>945.7+520.8+58.3+1325.2+1730+28.6+26.6</f>
        <v>4635.2000000000007</v>
      </c>
      <c r="DC71" s="34">
        <v>0</v>
      </c>
      <c r="DD71" s="34">
        <f>4608.6+26.6</f>
        <v>4635.2000000000007</v>
      </c>
      <c r="DE71" s="34">
        <v>0</v>
      </c>
      <c r="DF71" s="34">
        <v>0</v>
      </c>
      <c r="DG71" s="34">
        <v>7296.8</v>
      </c>
      <c r="DH71" s="34">
        <v>0</v>
      </c>
      <c r="DI71" s="34">
        <v>7296.8</v>
      </c>
      <c r="DJ71" s="34">
        <v>0</v>
      </c>
      <c r="DK71" s="34">
        <v>0</v>
      </c>
      <c r="DL71" s="34">
        <f>4664.6-49.3-1.5</f>
        <v>4613.8</v>
      </c>
      <c r="DM71" s="34">
        <v>0</v>
      </c>
      <c r="DN71" s="34">
        <f>4664.6-49.3-1.5</f>
        <v>4613.8</v>
      </c>
      <c r="DO71" s="34">
        <v>0</v>
      </c>
      <c r="DP71" s="34">
        <v>0</v>
      </c>
      <c r="DQ71" s="34">
        <f>945.7+520.8+58.3+1325.2+1730+28.6+26.6</f>
        <v>4635.2000000000007</v>
      </c>
      <c r="DR71" s="34">
        <v>0</v>
      </c>
      <c r="DS71" s="34">
        <f>DQ71</f>
        <v>4635.2000000000007</v>
      </c>
      <c r="DT71" s="34">
        <v>0</v>
      </c>
      <c r="DU71" s="34">
        <v>0</v>
      </c>
      <c r="DV71" s="3" t="s">
        <v>202</v>
      </c>
    </row>
    <row r="72" spans="1:126" ht="409.5" x14ac:dyDescent="0.2">
      <c r="A72" s="38" t="s">
        <v>0</v>
      </c>
      <c r="B72" s="39" t="s">
        <v>397</v>
      </c>
      <c r="C72" s="39" t="s">
        <v>309</v>
      </c>
      <c r="D72" s="38" t="s">
        <v>398</v>
      </c>
      <c r="E72" s="1" t="s">
        <v>551</v>
      </c>
      <c r="F72" s="1" t="s">
        <v>0</v>
      </c>
      <c r="G72" s="1" t="s">
        <v>0</v>
      </c>
      <c r="H72" s="1" t="s">
        <v>0</v>
      </c>
      <c r="I72" s="1" t="s">
        <v>0</v>
      </c>
      <c r="J72" s="1" t="s">
        <v>0</v>
      </c>
      <c r="K72" s="1" t="s">
        <v>0</v>
      </c>
      <c r="L72" s="1" t="s">
        <v>0</v>
      </c>
      <c r="M72" s="1" t="s">
        <v>0</v>
      </c>
      <c r="N72" s="1" t="s">
        <v>0</v>
      </c>
      <c r="O72" s="1" t="s">
        <v>0</v>
      </c>
      <c r="P72" s="1" t="s">
        <v>0</v>
      </c>
      <c r="Q72" s="1" t="s">
        <v>0</v>
      </c>
      <c r="R72" s="1" t="s">
        <v>0</v>
      </c>
      <c r="S72" s="1" t="s">
        <v>0</v>
      </c>
      <c r="T72" s="1" t="s">
        <v>0</v>
      </c>
      <c r="U72" s="1" t="s">
        <v>0</v>
      </c>
      <c r="V72" s="1" t="s">
        <v>0</v>
      </c>
      <c r="W72" s="1" t="s">
        <v>0</v>
      </c>
      <c r="X72" s="1" t="s">
        <v>0</v>
      </c>
      <c r="Y72" s="1" t="s">
        <v>622</v>
      </c>
      <c r="Z72" s="1" t="s">
        <v>0</v>
      </c>
      <c r="AA72" s="1" t="s">
        <v>0</v>
      </c>
      <c r="AB72" s="1" t="s">
        <v>0</v>
      </c>
      <c r="AC72" s="1" t="s">
        <v>0</v>
      </c>
      <c r="AD72" s="1" t="s">
        <v>0</v>
      </c>
      <c r="AE72" s="1" t="s">
        <v>683</v>
      </c>
      <c r="AF72" s="32" t="s">
        <v>0</v>
      </c>
      <c r="AG72" s="32" t="s">
        <v>0</v>
      </c>
      <c r="AH72" s="31" t="s">
        <v>51</v>
      </c>
      <c r="AI72" s="31" t="s">
        <v>395</v>
      </c>
      <c r="AJ72" s="34">
        <v>11487.8</v>
      </c>
      <c r="AK72" s="34">
        <v>11423.3</v>
      </c>
      <c r="AL72" s="34">
        <v>0</v>
      </c>
      <c r="AM72" s="35">
        <v>0</v>
      </c>
      <c r="AN72" s="34">
        <v>11487.8</v>
      </c>
      <c r="AO72" s="34">
        <v>11423.3</v>
      </c>
      <c r="AP72" s="34">
        <v>0</v>
      </c>
      <c r="AQ72" s="34">
        <v>0</v>
      </c>
      <c r="AR72" s="34">
        <v>0</v>
      </c>
      <c r="AS72" s="34">
        <v>0</v>
      </c>
      <c r="AT72" s="34">
        <v>11275.7</v>
      </c>
      <c r="AU72" s="34">
        <v>0</v>
      </c>
      <c r="AV72" s="34">
        <v>11275.7</v>
      </c>
      <c r="AW72" s="34">
        <v>0</v>
      </c>
      <c r="AX72" s="34">
        <v>0</v>
      </c>
      <c r="AY72" s="34">
        <f>2080.6+1170.9+167.3+2938.3+4851.7+66.9</f>
        <v>11275.699999999999</v>
      </c>
      <c r="AZ72" s="34">
        <v>0</v>
      </c>
      <c r="BA72" s="34">
        <v>11275.7</v>
      </c>
      <c r="BB72" s="34">
        <v>0</v>
      </c>
      <c r="BC72" s="34">
        <v>0</v>
      </c>
      <c r="BD72" s="34">
        <f>2080.6+1170.9+167.3+2938.3+4851.7+66.7+0.1</f>
        <v>11275.6</v>
      </c>
      <c r="BE72" s="34">
        <v>0</v>
      </c>
      <c r="BF72" s="34">
        <f>BD72</f>
        <v>11275.6</v>
      </c>
      <c r="BG72" s="34">
        <v>0</v>
      </c>
      <c r="BH72" s="34">
        <v>0</v>
      </c>
      <c r="BI72" s="34">
        <f>2080.6+1170.9+167.3+2938.3+4851.7+66.7+0.1</f>
        <v>11275.6</v>
      </c>
      <c r="BJ72" s="34">
        <v>0</v>
      </c>
      <c r="BK72" s="34">
        <f>BI72</f>
        <v>11275.6</v>
      </c>
      <c r="BL72" s="34">
        <v>0</v>
      </c>
      <c r="BM72" s="34">
        <v>0</v>
      </c>
      <c r="BN72" s="34">
        <v>11487.8</v>
      </c>
      <c r="BO72" s="34">
        <v>11423.3</v>
      </c>
      <c r="BP72" s="34">
        <v>0</v>
      </c>
      <c r="BQ72" s="34">
        <v>0</v>
      </c>
      <c r="BR72" s="34">
        <v>11487.8</v>
      </c>
      <c r="BS72" s="37" t="s">
        <v>399</v>
      </c>
      <c r="BT72" s="34">
        <v>0</v>
      </c>
      <c r="BU72" s="34">
        <v>0</v>
      </c>
      <c r="BV72" s="34">
        <v>0</v>
      </c>
      <c r="BW72" s="34">
        <v>0</v>
      </c>
      <c r="BX72" s="34">
        <v>11275.7</v>
      </c>
      <c r="BY72" s="34">
        <v>0</v>
      </c>
      <c r="BZ72" s="34">
        <v>11275.7</v>
      </c>
      <c r="CA72" s="34">
        <v>0</v>
      </c>
      <c r="CB72" s="34">
        <v>0</v>
      </c>
      <c r="CC72" s="34">
        <f>2080.6+1170.9+167.3+2938.3+4851.7+66.9</f>
        <v>11275.699999999999</v>
      </c>
      <c r="CD72" s="34">
        <v>0</v>
      </c>
      <c r="CE72" s="34">
        <v>11275.7</v>
      </c>
      <c r="CF72" s="34">
        <v>0</v>
      </c>
      <c r="CG72" s="34">
        <v>0</v>
      </c>
      <c r="CH72" s="34">
        <f>2080.6+1170.9+167.3+2938.3+4851.7+66.7+0.1</f>
        <v>11275.6</v>
      </c>
      <c r="CI72" s="34">
        <v>0</v>
      </c>
      <c r="CJ72" s="34">
        <f>CH72</f>
        <v>11275.6</v>
      </c>
      <c r="CK72" s="34">
        <v>0</v>
      </c>
      <c r="CL72" s="34">
        <v>0</v>
      </c>
      <c r="CM72" s="34">
        <f>2080.6+1170.9+167.3+2938.3+4851.7+66.7+0.1</f>
        <v>11275.6</v>
      </c>
      <c r="CN72" s="34">
        <v>0</v>
      </c>
      <c r="CO72" s="34">
        <f>2080.6+1170.9+167.3+2938.3+4851.7+66.7+0.1</f>
        <v>11275.6</v>
      </c>
      <c r="CP72" s="34">
        <v>0</v>
      </c>
      <c r="CQ72" s="34">
        <v>0</v>
      </c>
      <c r="CR72" s="34">
        <v>11487.8</v>
      </c>
      <c r="CS72" s="34">
        <v>0</v>
      </c>
      <c r="CT72" s="34">
        <v>11487.8</v>
      </c>
      <c r="CU72" s="34">
        <v>0</v>
      </c>
      <c r="CV72" s="34">
        <v>0</v>
      </c>
      <c r="CW72" s="34">
        <v>11275.7</v>
      </c>
      <c r="CX72" s="34">
        <v>0</v>
      </c>
      <c r="CY72" s="34">
        <v>11275.7</v>
      </c>
      <c r="CZ72" s="34">
        <v>0</v>
      </c>
      <c r="DA72" s="34">
        <v>0</v>
      </c>
      <c r="DB72" s="34">
        <f>2080.6+1170.9+167.3+2938.3+4851.7+66.9</f>
        <v>11275.699999999999</v>
      </c>
      <c r="DC72" s="34">
        <v>0</v>
      </c>
      <c r="DD72" s="34">
        <v>11275.7</v>
      </c>
      <c r="DE72" s="34">
        <v>0</v>
      </c>
      <c r="DF72" s="34">
        <v>0</v>
      </c>
      <c r="DG72" s="34">
        <v>11487.8</v>
      </c>
      <c r="DH72" s="34">
        <v>0</v>
      </c>
      <c r="DI72" s="34">
        <v>11487.8</v>
      </c>
      <c r="DJ72" s="34">
        <v>0</v>
      </c>
      <c r="DK72" s="34">
        <v>0</v>
      </c>
      <c r="DL72" s="34">
        <v>11275.7</v>
      </c>
      <c r="DM72" s="34">
        <v>0</v>
      </c>
      <c r="DN72" s="34">
        <v>11275.7</v>
      </c>
      <c r="DO72" s="34">
        <v>0</v>
      </c>
      <c r="DP72" s="34">
        <v>0</v>
      </c>
      <c r="DQ72" s="34">
        <f>2080.6+1170.9+167.3+2938.3+4851.7+66.9</f>
        <v>11275.699999999999</v>
      </c>
      <c r="DR72" s="34">
        <v>0</v>
      </c>
      <c r="DS72" s="34">
        <v>11275.7</v>
      </c>
      <c r="DT72" s="34">
        <v>0</v>
      </c>
      <c r="DU72" s="34">
        <v>0</v>
      </c>
      <c r="DV72" s="3" t="s">
        <v>202</v>
      </c>
    </row>
    <row r="73" spans="1:126" ht="157.5" x14ac:dyDescent="0.2">
      <c r="A73" s="38" t="s">
        <v>0</v>
      </c>
      <c r="B73" s="39" t="s">
        <v>400</v>
      </c>
      <c r="C73" s="39" t="s">
        <v>401</v>
      </c>
      <c r="D73" s="38" t="s">
        <v>402</v>
      </c>
      <c r="E73" s="1" t="s">
        <v>551</v>
      </c>
      <c r="F73" s="1" t="s">
        <v>0</v>
      </c>
      <c r="G73" s="1" t="s">
        <v>0</v>
      </c>
      <c r="H73" s="1" t="s">
        <v>0</v>
      </c>
      <c r="I73" s="1" t="s">
        <v>0</v>
      </c>
      <c r="J73" s="1" t="s">
        <v>0</v>
      </c>
      <c r="K73" s="1" t="s">
        <v>0</v>
      </c>
      <c r="L73" s="1" t="s">
        <v>0</v>
      </c>
      <c r="M73" s="1" t="s">
        <v>0</v>
      </c>
      <c r="N73" s="1" t="s">
        <v>0</v>
      </c>
      <c r="O73" s="1" t="s">
        <v>0</v>
      </c>
      <c r="P73" s="1" t="s">
        <v>0</v>
      </c>
      <c r="Q73" s="1" t="s">
        <v>0</v>
      </c>
      <c r="R73" s="1" t="s">
        <v>0</v>
      </c>
      <c r="S73" s="1" t="s">
        <v>0</v>
      </c>
      <c r="T73" s="1" t="s">
        <v>0</v>
      </c>
      <c r="U73" s="1" t="s">
        <v>0</v>
      </c>
      <c r="V73" s="1" t="s">
        <v>0</v>
      </c>
      <c r="W73" s="1" t="s">
        <v>0</v>
      </c>
      <c r="X73" s="1" t="s">
        <v>0</v>
      </c>
      <c r="Y73" s="1" t="s">
        <v>620</v>
      </c>
      <c r="Z73" s="1" t="s">
        <v>0</v>
      </c>
      <c r="AA73" s="1" t="s">
        <v>0</v>
      </c>
      <c r="AB73" s="1" t="s">
        <v>0</v>
      </c>
      <c r="AC73" s="1" t="s">
        <v>0</v>
      </c>
      <c r="AD73" s="1" t="s">
        <v>0</v>
      </c>
      <c r="AE73" s="1" t="s">
        <v>623</v>
      </c>
      <c r="AF73" s="32" t="s">
        <v>0</v>
      </c>
      <c r="AG73" s="32" t="s">
        <v>0</v>
      </c>
      <c r="AH73" s="31" t="s">
        <v>52</v>
      </c>
      <c r="AI73" s="31" t="s">
        <v>264</v>
      </c>
      <c r="AJ73" s="34">
        <v>1119.0999999999999</v>
      </c>
      <c r="AK73" s="34">
        <v>1079.0999999999999</v>
      </c>
      <c r="AL73" s="34">
        <v>36</v>
      </c>
      <c r="AM73" s="35">
        <v>36</v>
      </c>
      <c r="AN73" s="34">
        <v>1083.0999999999999</v>
      </c>
      <c r="AO73" s="34">
        <v>1043.0999999999999</v>
      </c>
      <c r="AP73" s="34">
        <v>0</v>
      </c>
      <c r="AQ73" s="34">
        <v>0</v>
      </c>
      <c r="AR73" s="34">
        <v>0</v>
      </c>
      <c r="AS73" s="34">
        <v>0</v>
      </c>
      <c r="AT73" s="34">
        <v>10827</v>
      </c>
      <c r="AU73" s="34">
        <v>0</v>
      </c>
      <c r="AV73" s="34">
        <v>10827</v>
      </c>
      <c r="AW73" s="34">
        <v>0</v>
      </c>
      <c r="AX73" s="34">
        <v>0</v>
      </c>
      <c r="AY73" s="34">
        <v>44212.6</v>
      </c>
      <c r="AZ73" s="34">
        <v>0</v>
      </c>
      <c r="BA73" s="34">
        <f t="shared" ref="BA73:BA78" si="580">AY73</f>
        <v>44212.6</v>
      </c>
      <c r="BB73" s="34">
        <v>0</v>
      </c>
      <c r="BC73" s="34">
        <v>0</v>
      </c>
      <c r="BD73" s="34">
        <v>42500</v>
      </c>
      <c r="BE73" s="34">
        <v>0</v>
      </c>
      <c r="BF73" s="34">
        <f>BD73</f>
        <v>42500</v>
      </c>
      <c r="BG73" s="34">
        <v>0</v>
      </c>
      <c r="BH73" s="34">
        <v>0</v>
      </c>
      <c r="BI73" s="34">
        <v>42500</v>
      </c>
      <c r="BJ73" s="34">
        <v>0</v>
      </c>
      <c r="BK73" s="34">
        <f>BI73</f>
        <v>42500</v>
      </c>
      <c r="BL73" s="34">
        <v>0</v>
      </c>
      <c r="BM73" s="34">
        <v>0</v>
      </c>
      <c r="BN73" s="34">
        <v>1119.0999999999999</v>
      </c>
      <c r="BO73" s="34">
        <v>1079.0999999999999</v>
      </c>
      <c r="BP73" s="34">
        <v>36</v>
      </c>
      <c r="BQ73" s="34">
        <v>36</v>
      </c>
      <c r="BR73" s="34">
        <v>1083.0999999999999</v>
      </c>
      <c r="BS73" s="37" t="s">
        <v>403</v>
      </c>
      <c r="BT73" s="34">
        <v>0</v>
      </c>
      <c r="BU73" s="34">
        <v>0</v>
      </c>
      <c r="BV73" s="34">
        <v>0</v>
      </c>
      <c r="BW73" s="34">
        <v>0</v>
      </c>
      <c r="BX73" s="34">
        <v>10827</v>
      </c>
      <c r="BY73" s="34">
        <v>0</v>
      </c>
      <c r="BZ73" s="34">
        <v>10827</v>
      </c>
      <c r="CA73" s="34">
        <v>0</v>
      </c>
      <c r="CB73" s="34">
        <v>0</v>
      </c>
      <c r="CC73" s="34">
        <v>44212.6</v>
      </c>
      <c r="CD73" s="34">
        <v>0</v>
      </c>
      <c r="CE73" s="34">
        <f>CC73</f>
        <v>44212.6</v>
      </c>
      <c r="CF73" s="34">
        <v>0</v>
      </c>
      <c r="CG73" s="34">
        <v>0</v>
      </c>
      <c r="CH73" s="34">
        <v>42500</v>
      </c>
      <c r="CI73" s="34">
        <v>0</v>
      </c>
      <c r="CJ73" s="34">
        <v>42500</v>
      </c>
      <c r="CK73" s="34">
        <v>0</v>
      </c>
      <c r="CL73" s="34">
        <v>0</v>
      </c>
      <c r="CM73" s="34">
        <v>0</v>
      </c>
      <c r="CN73" s="34">
        <v>0</v>
      </c>
      <c r="CO73" s="34">
        <v>0</v>
      </c>
      <c r="CP73" s="34">
        <v>0</v>
      </c>
      <c r="CQ73" s="34">
        <v>0</v>
      </c>
      <c r="CR73" s="34">
        <v>1119.0999999999999</v>
      </c>
      <c r="CS73" s="34">
        <v>36</v>
      </c>
      <c r="CT73" s="34">
        <v>1083.0999999999999</v>
      </c>
      <c r="CU73" s="34">
        <v>0</v>
      </c>
      <c r="CV73" s="34">
        <v>0</v>
      </c>
      <c r="CW73" s="34">
        <v>10827</v>
      </c>
      <c r="CX73" s="34">
        <v>0</v>
      </c>
      <c r="CY73" s="34">
        <v>10827</v>
      </c>
      <c r="CZ73" s="34">
        <v>0</v>
      </c>
      <c r="DA73" s="34">
        <v>0</v>
      </c>
      <c r="DB73" s="34">
        <v>44212.6</v>
      </c>
      <c r="DC73" s="34">
        <v>0</v>
      </c>
      <c r="DD73" s="34">
        <f t="shared" ref="DD73:DD78" si="581">DB73</f>
        <v>44212.6</v>
      </c>
      <c r="DE73" s="34">
        <v>0</v>
      </c>
      <c r="DF73" s="34">
        <v>0</v>
      </c>
      <c r="DG73" s="34">
        <v>1119.0999999999999</v>
      </c>
      <c r="DH73" s="34">
        <v>36</v>
      </c>
      <c r="DI73" s="34">
        <v>1083.0999999999999</v>
      </c>
      <c r="DJ73" s="34">
        <v>0</v>
      </c>
      <c r="DK73" s="34">
        <v>0</v>
      </c>
      <c r="DL73" s="34">
        <v>10827</v>
      </c>
      <c r="DM73" s="34">
        <v>0</v>
      </c>
      <c r="DN73" s="34">
        <v>10827</v>
      </c>
      <c r="DO73" s="34">
        <v>0</v>
      </c>
      <c r="DP73" s="34">
        <v>0</v>
      </c>
      <c r="DQ73" s="34">
        <v>44212.6</v>
      </c>
      <c r="DR73" s="34">
        <v>0</v>
      </c>
      <c r="DS73" s="34">
        <f>DQ73</f>
        <v>44212.6</v>
      </c>
      <c r="DT73" s="34">
        <v>0</v>
      </c>
      <c r="DU73" s="34">
        <v>0</v>
      </c>
      <c r="DV73" s="3" t="s">
        <v>281</v>
      </c>
    </row>
    <row r="74" spans="1:126" ht="157.5" x14ac:dyDescent="0.2">
      <c r="A74" s="38" t="s">
        <v>0</v>
      </c>
      <c r="B74" s="39" t="s">
        <v>404</v>
      </c>
      <c r="C74" s="39" t="s">
        <v>405</v>
      </c>
      <c r="D74" s="38" t="s">
        <v>406</v>
      </c>
      <c r="E74" s="1" t="s">
        <v>551</v>
      </c>
      <c r="F74" s="1" t="s">
        <v>0</v>
      </c>
      <c r="G74" s="1" t="s">
        <v>0</v>
      </c>
      <c r="H74" s="1" t="s">
        <v>0</v>
      </c>
      <c r="I74" s="1" t="s">
        <v>0</v>
      </c>
      <c r="J74" s="1" t="s">
        <v>0</v>
      </c>
      <c r="K74" s="1" t="s">
        <v>0</v>
      </c>
      <c r="L74" s="1" t="s">
        <v>0</v>
      </c>
      <c r="M74" s="1" t="s">
        <v>0</v>
      </c>
      <c r="N74" s="1" t="s">
        <v>0</v>
      </c>
      <c r="O74" s="1" t="s">
        <v>0</v>
      </c>
      <c r="P74" s="1" t="s">
        <v>0</v>
      </c>
      <c r="Q74" s="1" t="s">
        <v>0</v>
      </c>
      <c r="R74" s="1" t="s">
        <v>0</v>
      </c>
      <c r="S74" s="1" t="s">
        <v>0</v>
      </c>
      <c r="T74" s="1" t="s">
        <v>0</v>
      </c>
      <c r="U74" s="1" t="s">
        <v>0</v>
      </c>
      <c r="V74" s="1" t="s">
        <v>0</v>
      </c>
      <c r="W74" s="1" t="s">
        <v>0</v>
      </c>
      <c r="X74" s="1" t="s">
        <v>0</v>
      </c>
      <c r="Y74" s="1" t="s">
        <v>620</v>
      </c>
      <c r="Z74" s="1" t="s">
        <v>0</v>
      </c>
      <c r="AA74" s="1" t="s">
        <v>0</v>
      </c>
      <c r="AB74" s="1" t="s">
        <v>0</v>
      </c>
      <c r="AC74" s="1" t="s">
        <v>0</v>
      </c>
      <c r="AD74" s="1" t="s">
        <v>0</v>
      </c>
      <c r="AE74" s="1" t="s">
        <v>623</v>
      </c>
      <c r="AF74" s="32" t="s">
        <v>0</v>
      </c>
      <c r="AG74" s="32" t="s">
        <v>0</v>
      </c>
      <c r="AH74" s="31" t="s">
        <v>52</v>
      </c>
      <c r="AI74" s="31" t="s">
        <v>264</v>
      </c>
      <c r="AJ74" s="34">
        <v>48.4</v>
      </c>
      <c r="AK74" s="34">
        <v>38.700000000000003</v>
      </c>
      <c r="AL74" s="34">
        <v>0</v>
      </c>
      <c r="AM74" s="35">
        <v>0</v>
      </c>
      <c r="AN74" s="34">
        <v>48.4</v>
      </c>
      <c r="AO74" s="34">
        <v>38.700000000000003</v>
      </c>
      <c r="AP74" s="34">
        <v>0</v>
      </c>
      <c r="AQ74" s="34">
        <v>0</v>
      </c>
      <c r="AR74" s="34">
        <v>0</v>
      </c>
      <c r="AS74" s="34">
        <v>0</v>
      </c>
      <c r="AT74" s="34">
        <v>62.7</v>
      </c>
      <c r="AU74" s="34">
        <v>0</v>
      </c>
      <c r="AV74" s="34">
        <v>62.7</v>
      </c>
      <c r="AW74" s="34">
        <v>0</v>
      </c>
      <c r="AX74" s="34">
        <v>0</v>
      </c>
      <c r="AY74" s="34">
        <v>0</v>
      </c>
      <c r="AZ74" s="34">
        <v>0</v>
      </c>
      <c r="BA74" s="34">
        <f t="shared" si="580"/>
        <v>0</v>
      </c>
      <c r="BB74" s="34">
        <v>0</v>
      </c>
      <c r="BC74" s="34">
        <v>0</v>
      </c>
      <c r="BD74" s="34">
        <v>0</v>
      </c>
      <c r="BE74" s="34">
        <v>0</v>
      </c>
      <c r="BF74" s="34">
        <f>BD74</f>
        <v>0</v>
      </c>
      <c r="BG74" s="34">
        <v>0</v>
      </c>
      <c r="BH74" s="34">
        <v>0</v>
      </c>
      <c r="BI74" s="34">
        <v>0</v>
      </c>
      <c r="BJ74" s="34">
        <v>0</v>
      </c>
      <c r="BK74" s="34">
        <v>0</v>
      </c>
      <c r="BL74" s="34">
        <v>0</v>
      </c>
      <c r="BM74" s="34">
        <v>0</v>
      </c>
      <c r="BN74" s="34">
        <v>48.4</v>
      </c>
      <c r="BO74" s="34">
        <v>38.700000000000003</v>
      </c>
      <c r="BP74" s="34">
        <v>0</v>
      </c>
      <c r="BQ74" s="34">
        <v>0</v>
      </c>
      <c r="BR74" s="34">
        <v>48.4</v>
      </c>
      <c r="BS74" s="37" t="s">
        <v>407</v>
      </c>
      <c r="BT74" s="34">
        <v>0</v>
      </c>
      <c r="BU74" s="34">
        <v>0</v>
      </c>
      <c r="BV74" s="34">
        <v>0</v>
      </c>
      <c r="BW74" s="34">
        <v>0</v>
      </c>
      <c r="BX74" s="34">
        <v>62.7</v>
      </c>
      <c r="BY74" s="34">
        <v>0</v>
      </c>
      <c r="BZ74" s="34">
        <v>62.7</v>
      </c>
      <c r="CA74" s="34">
        <v>0</v>
      </c>
      <c r="CB74" s="34">
        <v>0</v>
      </c>
      <c r="CC74" s="34">
        <v>0</v>
      </c>
      <c r="CD74" s="34">
        <v>0</v>
      </c>
      <c r="CE74" s="34">
        <v>0</v>
      </c>
      <c r="CF74" s="34">
        <v>0</v>
      </c>
      <c r="CG74" s="34">
        <v>0</v>
      </c>
      <c r="CH74" s="34">
        <v>0</v>
      </c>
      <c r="CI74" s="34">
        <v>0</v>
      </c>
      <c r="CJ74" s="34">
        <v>0</v>
      </c>
      <c r="CK74" s="34">
        <v>0</v>
      </c>
      <c r="CL74" s="34">
        <v>0</v>
      </c>
      <c r="CM74" s="34">
        <v>0</v>
      </c>
      <c r="CN74" s="34">
        <v>0</v>
      </c>
      <c r="CO74" s="34">
        <v>0</v>
      </c>
      <c r="CP74" s="34">
        <v>0</v>
      </c>
      <c r="CQ74" s="34">
        <v>0</v>
      </c>
      <c r="CR74" s="34">
        <v>48.4</v>
      </c>
      <c r="CS74" s="34">
        <v>0</v>
      </c>
      <c r="CT74" s="34">
        <v>48.4</v>
      </c>
      <c r="CU74" s="34">
        <v>0</v>
      </c>
      <c r="CV74" s="34">
        <v>0</v>
      </c>
      <c r="CW74" s="34">
        <v>62.7</v>
      </c>
      <c r="CX74" s="34">
        <v>0</v>
      </c>
      <c r="CY74" s="34">
        <v>62.7</v>
      </c>
      <c r="CZ74" s="34">
        <v>0</v>
      </c>
      <c r="DA74" s="34">
        <v>0</v>
      </c>
      <c r="DB74" s="34">
        <v>0</v>
      </c>
      <c r="DC74" s="34">
        <v>0</v>
      </c>
      <c r="DD74" s="34">
        <f t="shared" si="581"/>
        <v>0</v>
      </c>
      <c r="DE74" s="34">
        <v>0</v>
      </c>
      <c r="DF74" s="34">
        <v>0</v>
      </c>
      <c r="DG74" s="34">
        <v>48.4</v>
      </c>
      <c r="DH74" s="34">
        <v>0</v>
      </c>
      <c r="DI74" s="34">
        <v>48.4</v>
      </c>
      <c r="DJ74" s="34">
        <v>0</v>
      </c>
      <c r="DK74" s="34">
        <v>0</v>
      </c>
      <c r="DL74" s="34">
        <v>62.7</v>
      </c>
      <c r="DM74" s="34">
        <v>0</v>
      </c>
      <c r="DN74" s="34">
        <v>62.7</v>
      </c>
      <c r="DO74" s="34">
        <v>0</v>
      </c>
      <c r="DP74" s="34">
        <v>0</v>
      </c>
      <c r="DQ74" s="34">
        <v>0</v>
      </c>
      <c r="DR74" s="34">
        <v>0</v>
      </c>
      <c r="DS74" s="34">
        <v>0</v>
      </c>
      <c r="DT74" s="34">
        <v>0</v>
      </c>
      <c r="DU74" s="34">
        <v>0</v>
      </c>
      <c r="DV74" s="3" t="s">
        <v>281</v>
      </c>
    </row>
    <row r="75" spans="1:126" ht="157.5" x14ac:dyDescent="0.2">
      <c r="A75" s="38" t="s">
        <v>0</v>
      </c>
      <c r="B75" s="39" t="s">
        <v>408</v>
      </c>
      <c r="C75" s="39" t="s">
        <v>409</v>
      </c>
      <c r="D75" s="38" t="s">
        <v>410</v>
      </c>
      <c r="E75" s="1" t="s">
        <v>551</v>
      </c>
      <c r="F75" s="1" t="s">
        <v>0</v>
      </c>
      <c r="G75" s="1" t="s">
        <v>0</v>
      </c>
      <c r="H75" s="1" t="s">
        <v>0</v>
      </c>
      <c r="I75" s="1" t="s">
        <v>0</v>
      </c>
      <c r="J75" s="1" t="s">
        <v>0</v>
      </c>
      <c r="K75" s="1" t="s">
        <v>0</v>
      </c>
      <c r="L75" s="1" t="s">
        <v>0</v>
      </c>
      <c r="M75" s="1" t="s">
        <v>0</v>
      </c>
      <c r="N75" s="1" t="s">
        <v>0</v>
      </c>
      <c r="O75" s="1" t="s">
        <v>0</v>
      </c>
      <c r="P75" s="1" t="s">
        <v>0</v>
      </c>
      <c r="Q75" s="1" t="s">
        <v>0</v>
      </c>
      <c r="R75" s="1" t="s">
        <v>0</v>
      </c>
      <c r="S75" s="1" t="s">
        <v>0</v>
      </c>
      <c r="T75" s="1" t="s">
        <v>0</v>
      </c>
      <c r="U75" s="1" t="s">
        <v>0</v>
      </c>
      <c r="V75" s="1" t="s">
        <v>0</v>
      </c>
      <c r="W75" s="1" t="s">
        <v>0</v>
      </c>
      <c r="X75" s="1" t="s">
        <v>0</v>
      </c>
      <c r="Y75" s="1" t="s">
        <v>620</v>
      </c>
      <c r="Z75" s="1" t="s">
        <v>0</v>
      </c>
      <c r="AA75" s="1" t="s">
        <v>0</v>
      </c>
      <c r="AB75" s="1" t="s">
        <v>0</v>
      </c>
      <c r="AC75" s="1" t="s">
        <v>0</v>
      </c>
      <c r="AD75" s="1" t="s">
        <v>0</v>
      </c>
      <c r="AE75" s="1" t="s">
        <v>624</v>
      </c>
      <c r="AF75" s="32" t="s">
        <v>0</v>
      </c>
      <c r="AG75" s="32" t="s">
        <v>0</v>
      </c>
      <c r="AH75" s="31" t="s">
        <v>52</v>
      </c>
      <c r="AI75" s="31" t="s">
        <v>264</v>
      </c>
      <c r="AJ75" s="34">
        <v>4189.6000000000004</v>
      </c>
      <c r="AK75" s="34">
        <v>4189.6000000000004</v>
      </c>
      <c r="AL75" s="34">
        <v>0</v>
      </c>
      <c r="AM75" s="35">
        <v>0</v>
      </c>
      <c r="AN75" s="34">
        <v>4189.6000000000004</v>
      </c>
      <c r="AO75" s="34">
        <v>4189.6000000000004</v>
      </c>
      <c r="AP75" s="34">
        <v>0</v>
      </c>
      <c r="AQ75" s="34">
        <v>0</v>
      </c>
      <c r="AR75" s="34">
        <v>0</v>
      </c>
      <c r="AS75" s="34">
        <v>0</v>
      </c>
      <c r="AT75" s="34">
        <v>5301.5</v>
      </c>
      <c r="AU75" s="34">
        <v>0</v>
      </c>
      <c r="AV75" s="34">
        <v>5301.5</v>
      </c>
      <c r="AW75" s="34">
        <v>0</v>
      </c>
      <c r="AX75" s="34">
        <v>0</v>
      </c>
      <c r="AY75" s="34">
        <v>5005.7</v>
      </c>
      <c r="AZ75" s="34">
        <v>0</v>
      </c>
      <c r="BA75" s="34">
        <f t="shared" si="580"/>
        <v>5005.7</v>
      </c>
      <c r="BB75" s="34">
        <v>0</v>
      </c>
      <c r="BC75" s="34">
        <v>0</v>
      </c>
      <c r="BD75" s="34">
        <v>5137.7</v>
      </c>
      <c r="BE75" s="34">
        <v>0</v>
      </c>
      <c r="BF75" s="34">
        <f>BD75</f>
        <v>5137.7</v>
      </c>
      <c r="BG75" s="34">
        <v>0</v>
      </c>
      <c r="BH75" s="34">
        <v>0</v>
      </c>
      <c r="BI75" s="34">
        <v>5273.6</v>
      </c>
      <c r="BJ75" s="34">
        <v>0</v>
      </c>
      <c r="BK75" s="34">
        <f>BI75</f>
        <v>5273.6</v>
      </c>
      <c r="BL75" s="34">
        <v>0</v>
      </c>
      <c r="BM75" s="34">
        <v>0</v>
      </c>
      <c r="BN75" s="34">
        <v>4135.8999999999996</v>
      </c>
      <c r="BO75" s="34">
        <v>4135.8999999999996</v>
      </c>
      <c r="BP75" s="34">
        <v>0</v>
      </c>
      <c r="BQ75" s="34">
        <v>0</v>
      </c>
      <c r="BR75" s="34">
        <v>4135.8999999999996</v>
      </c>
      <c r="BS75" s="37" t="s">
        <v>411</v>
      </c>
      <c r="BT75" s="34">
        <v>0</v>
      </c>
      <c r="BU75" s="34">
        <v>0</v>
      </c>
      <c r="BV75" s="34">
        <v>0</v>
      </c>
      <c r="BW75" s="34">
        <v>0</v>
      </c>
      <c r="BX75" s="34">
        <f>5301.5-151.4-140.1</f>
        <v>5010</v>
      </c>
      <c r="BY75" s="34">
        <v>0</v>
      </c>
      <c r="BZ75" s="34">
        <f>5301.5-151.4-140.1</f>
        <v>5010</v>
      </c>
      <c r="CA75" s="34">
        <v>0</v>
      </c>
      <c r="CB75" s="34">
        <v>0</v>
      </c>
      <c r="CC75" s="34">
        <f>5005.7-10</f>
        <v>4995.7</v>
      </c>
      <c r="CD75" s="34">
        <v>0</v>
      </c>
      <c r="CE75" s="34">
        <f>CC75</f>
        <v>4995.7</v>
      </c>
      <c r="CF75" s="34">
        <v>0</v>
      </c>
      <c r="CG75" s="34">
        <v>0</v>
      </c>
      <c r="CH75" s="34">
        <f>5137.7-10</f>
        <v>5127.7</v>
      </c>
      <c r="CI75" s="34">
        <v>0</v>
      </c>
      <c r="CJ75" s="34">
        <f>CH75</f>
        <v>5127.7</v>
      </c>
      <c r="CK75" s="34">
        <v>0</v>
      </c>
      <c r="CL75" s="34">
        <v>0</v>
      </c>
      <c r="CM75" s="34">
        <v>5273.6</v>
      </c>
      <c r="CN75" s="34">
        <v>0</v>
      </c>
      <c r="CO75" s="34">
        <v>5273.6</v>
      </c>
      <c r="CP75" s="34">
        <v>0</v>
      </c>
      <c r="CQ75" s="34">
        <v>0</v>
      </c>
      <c r="CR75" s="34">
        <v>4189.6000000000004</v>
      </c>
      <c r="CS75" s="34">
        <v>0</v>
      </c>
      <c r="CT75" s="34">
        <v>4189.6000000000004</v>
      </c>
      <c r="CU75" s="34">
        <v>0</v>
      </c>
      <c r="CV75" s="34">
        <v>0</v>
      </c>
      <c r="CW75" s="34">
        <v>5301.5</v>
      </c>
      <c r="CX75" s="34">
        <v>0</v>
      </c>
      <c r="CY75" s="34">
        <v>5301.5</v>
      </c>
      <c r="CZ75" s="34">
        <v>0</v>
      </c>
      <c r="DA75" s="34">
        <v>0</v>
      </c>
      <c r="DB75" s="34">
        <v>5005.7</v>
      </c>
      <c r="DC75" s="34">
        <v>0</v>
      </c>
      <c r="DD75" s="34">
        <f t="shared" si="581"/>
        <v>5005.7</v>
      </c>
      <c r="DE75" s="34">
        <v>0</v>
      </c>
      <c r="DF75" s="34">
        <v>0</v>
      </c>
      <c r="DG75" s="34">
        <v>4135.8999999999996</v>
      </c>
      <c r="DH75" s="34">
        <v>0</v>
      </c>
      <c r="DI75" s="34">
        <v>4135.8999999999996</v>
      </c>
      <c r="DJ75" s="34">
        <v>0</v>
      </c>
      <c r="DK75" s="34">
        <v>0</v>
      </c>
      <c r="DL75" s="34">
        <f>5301.5-151.4-140.1</f>
        <v>5010</v>
      </c>
      <c r="DM75" s="34">
        <v>0</v>
      </c>
      <c r="DN75" s="34">
        <f>5301.5-151.4-140.1</f>
        <v>5010</v>
      </c>
      <c r="DO75" s="34">
        <v>0</v>
      </c>
      <c r="DP75" s="34">
        <v>0</v>
      </c>
      <c r="DQ75" s="34">
        <f>5005.7-10</f>
        <v>4995.7</v>
      </c>
      <c r="DR75" s="34">
        <v>0</v>
      </c>
      <c r="DS75" s="34">
        <f>DQ75</f>
        <v>4995.7</v>
      </c>
      <c r="DT75" s="34">
        <v>0</v>
      </c>
      <c r="DU75" s="34">
        <v>0</v>
      </c>
      <c r="DV75" s="3" t="s">
        <v>192</v>
      </c>
    </row>
    <row r="76" spans="1:126" ht="112.5" x14ac:dyDescent="0.2">
      <c r="A76" s="38" t="s">
        <v>0</v>
      </c>
      <c r="B76" s="39" t="s">
        <v>412</v>
      </c>
      <c r="C76" s="39" t="s">
        <v>413</v>
      </c>
      <c r="D76" s="38" t="s">
        <v>414</v>
      </c>
      <c r="E76" s="1" t="s">
        <v>670</v>
      </c>
      <c r="F76" s="32" t="s">
        <v>0</v>
      </c>
      <c r="G76" s="32" t="s">
        <v>0</v>
      </c>
      <c r="H76" s="32" t="s">
        <v>0</v>
      </c>
      <c r="I76" s="32" t="s">
        <v>0</v>
      </c>
      <c r="J76" s="32" t="s">
        <v>0</v>
      </c>
      <c r="K76" s="31" t="s">
        <v>0</v>
      </c>
      <c r="L76" s="32" t="s">
        <v>0</v>
      </c>
      <c r="M76" s="32" t="s">
        <v>0</v>
      </c>
      <c r="N76" s="32" t="s">
        <v>0</v>
      </c>
      <c r="O76" s="32" t="s">
        <v>0</v>
      </c>
      <c r="P76" s="32" t="s">
        <v>0</v>
      </c>
      <c r="Q76" s="32" t="s">
        <v>0</v>
      </c>
      <c r="R76" s="31" t="s">
        <v>0</v>
      </c>
      <c r="S76" s="32" t="s">
        <v>0</v>
      </c>
      <c r="T76" s="32" t="s">
        <v>0</v>
      </c>
      <c r="U76" s="32" t="s">
        <v>0</v>
      </c>
      <c r="V76" s="32" t="s">
        <v>0</v>
      </c>
      <c r="W76" s="32" t="s">
        <v>0</v>
      </c>
      <c r="X76" s="32" t="s">
        <v>0</v>
      </c>
      <c r="Y76" s="1" t="s">
        <v>643</v>
      </c>
      <c r="Z76" s="32" t="s">
        <v>0</v>
      </c>
      <c r="AA76" s="32" t="s">
        <v>0</v>
      </c>
      <c r="AB76" s="32" t="s">
        <v>0</v>
      </c>
      <c r="AC76" s="32" t="s">
        <v>0</v>
      </c>
      <c r="AD76" s="32" t="s">
        <v>0</v>
      </c>
      <c r="AE76" s="1" t="s">
        <v>648</v>
      </c>
      <c r="AF76" s="32" t="s">
        <v>0</v>
      </c>
      <c r="AG76" s="32" t="s">
        <v>0</v>
      </c>
      <c r="AH76" s="31" t="s">
        <v>56</v>
      </c>
      <c r="AI76" s="31" t="s">
        <v>230</v>
      </c>
      <c r="AJ76" s="34">
        <v>70983.899999999994</v>
      </c>
      <c r="AK76" s="34">
        <v>70018.3</v>
      </c>
      <c r="AL76" s="34">
        <v>0</v>
      </c>
      <c r="AM76" s="35">
        <v>0</v>
      </c>
      <c r="AN76" s="34">
        <v>70983.899999999994</v>
      </c>
      <c r="AO76" s="34">
        <v>70018.3</v>
      </c>
      <c r="AP76" s="34">
        <v>0</v>
      </c>
      <c r="AQ76" s="34">
        <v>0</v>
      </c>
      <c r="AR76" s="34">
        <v>0</v>
      </c>
      <c r="AS76" s="34">
        <v>0</v>
      </c>
      <c r="AT76" s="34">
        <v>74055.7</v>
      </c>
      <c r="AU76" s="34">
        <v>0</v>
      </c>
      <c r="AV76" s="34">
        <v>74055.7</v>
      </c>
      <c r="AW76" s="34">
        <v>0</v>
      </c>
      <c r="AX76" s="34">
        <v>0</v>
      </c>
      <c r="AY76" s="34">
        <v>73041.899999999994</v>
      </c>
      <c r="AZ76" s="34">
        <v>0</v>
      </c>
      <c r="BA76" s="34">
        <f t="shared" si="580"/>
        <v>73041.899999999994</v>
      </c>
      <c r="BB76" s="34">
        <v>0</v>
      </c>
      <c r="BC76" s="34">
        <v>0</v>
      </c>
      <c r="BD76" s="34">
        <v>73041.899999999994</v>
      </c>
      <c r="BE76" s="34">
        <v>0</v>
      </c>
      <c r="BF76" s="34">
        <v>73041.899999999994</v>
      </c>
      <c r="BG76" s="34">
        <v>0</v>
      </c>
      <c r="BH76" s="34">
        <v>0</v>
      </c>
      <c r="BI76" s="34">
        <v>73041.899999999994</v>
      </c>
      <c r="BJ76" s="34">
        <v>0</v>
      </c>
      <c r="BK76" s="34">
        <f>BI76</f>
        <v>73041.899999999994</v>
      </c>
      <c r="BL76" s="34">
        <v>0</v>
      </c>
      <c r="BM76" s="34">
        <v>0</v>
      </c>
      <c r="BN76" s="34">
        <v>70715.399999999994</v>
      </c>
      <c r="BO76" s="34">
        <v>69749.8</v>
      </c>
      <c r="BP76" s="34">
        <v>0</v>
      </c>
      <c r="BQ76" s="34">
        <v>0</v>
      </c>
      <c r="BR76" s="34">
        <v>70715.399999999994</v>
      </c>
      <c r="BS76" s="37" t="s">
        <v>415</v>
      </c>
      <c r="BT76" s="34">
        <v>0</v>
      </c>
      <c r="BU76" s="34">
        <v>0</v>
      </c>
      <c r="BV76" s="34">
        <v>0</v>
      </c>
      <c r="BW76" s="34">
        <v>0</v>
      </c>
      <c r="BX76" s="34">
        <f>74055.7-584.4</f>
        <v>73471.3</v>
      </c>
      <c r="BY76" s="34">
        <v>0</v>
      </c>
      <c r="BZ76" s="34">
        <f>74055.7-584.4</f>
        <v>73471.3</v>
      </c>
      <c r="CA76" s="34">
        <v>0</v>
      </c>
      <c r="CB76" s="34">
        <v>0</v>
      </c>
      <c r="CC76" s="34">
        <f>73041.9-70</f>
        <v>72971.899999999994</v>
      </c>
      <c r="CD76" s="34">
        <v>0</v>
      </c>
      <c r="CE76" s="34">
        <f>CC76</f>
        <v>72971.899999999994</v>
      </c>
      <c r="CF76" s="34">
        <v>0</v>
      </c>
      <c r="CG76" s="34">
        <v>0</v>
      </c>
      <c r="CH76" s="34">
        <f>73041.9-70</f>
        <v>72971.899999999994</v>
      </c>
      <c r="CI76" s="34">
        <v>0</v>
      </c>
      <c r="CJ76" s="34">
        <f>CH76</f>
        <v>72971.899999999994</v>
      </c>
      <c r="CK76" s="34">
        <v>0</v>
      </c>
      <c r="CL76" s="34">
        <v>0</v>
      </c>
      <c r="CM76" s="34">
        <v>73041.899999999994</v>
      </c>
      <c r="CN76" s="34">
        <v>0</v>
      </c>
      <c r="CO76" s="34">
        <v>73041.899999999994</v>
      </c>
      <c r="CP76" s="34">
        <v>0</v>
      </c>
      <c r="CQ76" s="34">
        <v>0</v>
      </c>
      <c r="CR76" s="34">
        <v>70983.899999999994</v>
      </c>
      <c r="CS76" s="34">
        <v>0</v>
      </c>
      <c r="CT76" s="34">
        <v>70983.899999999994</v>
      </c>
      <c r="CU76" s="34">
        <v>0</v>
      </c>
      <c r="CV76" s="34">
        <v>0</v>
      </c>
      <c r="CW76" s="34">
        <v>74055.7</v>
      </c>
      <c r="CX76" s="34">
        <v>0</v>
      </c>
      <c r="CY76" s="34">
        <v>74055.7</v>
      </c>
      <c r="CZ76" s="34">
        <v>0</v>
      </c>
      <c r="DA76" s="34">
        <v>0</v>
      </c>
      <c r="DB76" s="34">
        <v>73041.899999999994</v>
      </c>
      <c r="DC76" s="34">
        <v>0</v>
      </c>
      <c r="DD76" s="34">
        <f t="shared" si="581"/>
        <v>73041.899999999994</v>
      </c>
      <c r="DE76" s="34">
        <v>0</v>
      </c>
      <c r="DF76" s="34">
        <v>0</v>
      </c>
      <c r="DG76" s="34">
        <v>70715.399999999994</v>
      </c>
      <c r="DH76" s="34">
        <v>0</v>
      </c>
      <c r="DI76" s="34">
        <v>70715.399999999994</v>
      </c>
      <c r="DJ76" s="34">
        <v>0</v>
      </c>
      <c r="DK76" s="34">
        <v>0</v>
      </c>
      <c r="DL76" s="34">
        <f>74055.7-584.4</f>
        <v>73471.3</v>
      </c>
      <c r="DM76" s="34">
        <v>0</v>
      </c>
      <c r="DN76" s="34">
        <f>74055.7-584.4</f>
        <v>73471.3</v>
      </c>
      <c r="DO76" s="34">
        <v>0</v>
      </c>
      <c r="DP76" s="34">
        <v>0</v>
      </c>
      <c r="DQ76" s="34">
        <f>73041.9-70</f>
        <v>72971.899999999994</v>
      </c>
      <c r="DR76" s="34">
        <v>0</v>
      </c>
      <c r="DS76" s="34">
        <f>DQ76</f>
        <v>72971.899999999994</v>
      </c>
      <c r="DT76" s="34">
        <v>0</v>
      </c>
      <c r="DU76" s="34">
        <v>0</v>
      </c>
      <c r="DV76" s="3" t="s">
        <v>202</v>
      </c>
    </row>
    <row r="77" spans="1:126" ht="146.25" x14ac:dyDescent="0.2">
      <c r="A77" s="38" t="s">
        <v>0</v>
      </c>
      <c r="B77" s="39" t="s">
        <v>416</v>
      </c>
      <c r="C77" s="39" t="s">
        <v>417</v>
      </c>
      <c r="D77" s="38" t="s">
        <v>418</v>
      </c>
      <c r="E77" s="1" t="s">
        <v>551</v>
      </c>
      <c r="F77" s="1" t="s">
        <v>0</v>
      </c>
      <c r="G77" s="1" t="s">
        <v>0</v>
      </c>
      <c r="H77" s="1" t="s">
        <v>0</v>
      </c>
      <c r="I77" s="1" t="s">
        <v>0</v>
      </c>
      <c r="J77" s="1" t="s">
        <v>0</v>
      </c>
      <c r="K77" s="1" t="s">
        <v>0</v>
      </c>
      <c r="L77" s="1" t="s">
        <v>0</v>
      </c>
      <c r="M77" s="1" t="s">
        <v>0</v>
      </c>
      <c r="N77" s="1" t="s">
        <v>0</v>
      </c>
      <c r="O77" s="1" t="s">
        <v>0</v>
      </c>
      <c r="P77" s="1" t="s">
        <v>0</v>
      </c>
      <c r="Q77" s="1" t="s">
        <v>0</v>
      </c>
      <c r="R77" s="1" t="s">
        <v>0</v>
      </c>
      <c r="S77" s="1" t="s">
        <v>0</v>
      </c>
      <c r="T77" s="1" t="s">
        <v>0</v>
      </c>
      <c r="U77" s="1" t="s">
        <v>0</v>
      </c>
      <c r="V77" s="1" t="s">
        <v>0</v>
      </c>
      <c r="W77" s="1" t="s">
        <v>0</v>
      </c>
      <c r="X77" s="1" t="s">
        <v>0</v>
      </c>
      <c r="Y77" s="1" t="s">
        <v>625</v>
      </c>
      <c r="Z77" s="1" t="s">
        <v>0</v>
      </c>
      <c r="AA77" s="1" t="s">
        <v>0</v>
      </c>
      <c r="AB77" s="1" t="s">
        <v>0</v>
      </c>
      <c r="AC77" s="1" t="s">
        <v>0</v>
      </c>
      <c r="AD77" s="1" t="s">
        <v>0</v>
      </c>
      <c r="AE77" s="1" t="s">
        <v>671</v>
      </c>
      <c r="AF77" s="32" t="s">
        <v>0</v>
      </c>
      <c r="AG77" s="32" t="s">
        <v>0</v>
      </c>
      <c r="AH77" s="31" t="s">
        <v>60</v>
      </c>
      <c r="AI77" s="31" t="s">
        <v>389</v>
      </c>
      <c r="AJ77" s="34">
        <v>74623.5</v>
      </c>
      <c r="AK77" s="34">
        <v>35039.9</v>
      </c>
      <c r="AL77" s="34">
        <v>0</v>
      </c>
      <c r="AM77" s="35">
        <v>0</v>
      </c>
      <c r="AN77" s="34">
        <v>74623.5</v>
      </c>
      <c r="AO77" s="34">
        <v>35039.9</v>
      </c>
      <c r="AP77" s="34">
        <v>0</v>
      </c>
      <c r="AQ77" s="34">
        <v>0</v>
      </c>
      <c r="AR77" s="34">
        <v>0</v>
      </c>
      <c r="AS77" s="34">
        <v>0</v>
      </c>
      <c r="AT77" s="34">
        <v>10271.700000000001</v>
      </c>
      <c r="AU77" s="34">
        <v>0</v>
      </c>
      <c r="AV77" s="34">
        <v>10271.700000000001</v>
      </c>
      <c r="AW77" s="34">
        <v>0</v>
      </c>
      <c r="AX77" s="34">
        <v>0</v>
      </c>
      <c r="AY77" s="34">
        <v>13291.5</v>
      </c>
      <c r="AZ77" s="34">
        <v>0</v>
      </c>
      <c r="BA77" s="34">
        <f t="shared" si="580"/>
        <v>13291.5</v>
      </c>
      <c r="BB77" s="34">
        <v>0</v>
      </c>
      <c r="BC77" s="34">
        <v>0</v>
      </c>
      <c r="BD77" s="34">
        <v>16892.099999999999</v>
      </c>
      <c r="BE77" s="34">
        <v>0</v>
      </c>
      <c r="BF77" s="34">
        <f>BD77</f>
        <v>16892.099999999999</v>
      </c>
      <c r="BG77" s="34">
        <v>0</v>
      </c>
      <c r="BH77" s="34">
        <v>0</v>
      </c>
      <c r="BI77" s="34">
        <v>0</v>
      </c>
      <c r="BJ77" s="34">
        <v>0</v>
      </c>
      <c r="BK77" s="34">
        <v>0</v>
      </c>
      <c r="BL77" s="34">
        <v>0</v>
      </c>
      <c r="BM77" s="34">
        <v>0</v>
      </c>
      <c r="BN77" s="34">
        <v>0</v>
      </c>
      <c r="BO77" s="34">
        <v>0</v>
      </c>
      <c r="BP77" s="34">
        <v>0</v>
      </c>
      <c r="BQ77" s="34">
        <v>0</v>
      </c>
      <c r="BR77" s="34">
        <v>0</v>
      </c>
      <c r="BS77" s="37" t="s">
        <v>197</v>
      </c>
      <c r="BT77" s="34">
        <v>0</v>
      </c>
      <c r="BU77" s="34">
        <v>0</v>
      </c>
      <c r="BV77" s="34">
        <v>0</v>
      </c>
      <c r="BW77" s="34">
        <v>0</v>
      </c>
      <c r="BX77" s="34">
        <f>10271.7-10271.7</f>
        <v>0</v>
      </c>
      <c r="BY77" s="34">
        <v>0</v>
      </c>
      <c r="BZ77" s="34">
        <f>10271.7-10271.7</f>
        <v>0</v>
      </c>
      <c r="CA77" s="34">
        <v>0</v>
      </c>
      <c r="CB77" s="34">
        <v>0</v>
      </c>
      <c r="CC77" s="34">
        <f>11400.6-11400.6</f>
        <v>0</v>
      </c>
      <c r="CD77" s="34">
        <v>0</v>
      </c>
      <c r="CE77" s="34">
        <f>CC77</f>
        <v>0</v>
      </c>
      <c r="CF77" s="34">
        <v>0</v>
      </c>
      <c r="CG77" s="34">
        <v>0</v>
      </c>
      <c r="CH77" s="34">
        <f>17919.9-17919.9</f>
        <v>0</v>
      </c>
      <c r="CI77" s="34">
        <v>0</v>
      </c>
      <c r="CJ77" s="34">
        <f>CH77</f>
        <v>0</v>
      </c>
      <c r="CK77" s="34">
        <v>0</v>
      </c>
      <c r="CL77" s="34">
        <v>0</v>
      </c>
      <c r="CM77" s="34">
        <v>0</v>
      </c>
      <c r="CN77" s="34">
        <v>0</v>
      </c>
      <c r="CO77" s="34">
        <v>0</v>
      </c>
      <c r="CP77" s="34">
        <v>0</v>
      </c>
      <c r="CQ77" s="34">
        <v>0</v>
      </c>
      <c r="CR77" s="34">
        <v>74623.5</v>
      </c>
      <c r="CS77" s="34">
        <v>0</v>
      </c>
      <c r="CT77" s="34">
        <v>74623.5</v>
      </c>
      <c r="CU77" s="34">
        <v>0</v>
      </c>
      <c r="CV77" s="34">
        <v>0</v>
      </c>
      <c r="CW77" s="34">
        <v>10271.700000000001</v>
      </c>
      <c r="CX77" s="34">
        <v>0</v>
      </c>
      <c r="CY77" s="34">
        <v>10271.700000000001</v>
      </c>
      <c r="CZ77" s="34">
        <v>0</v>
      </c>
      <c r="DA77" s="34">
        <v>0</v>
      </c>
      <c r="DB77" s="34">
        <v>13291.5</v>
      </c>
      <c r="DC77" s="34">
        <v>0</v>
      </c>
      <c r="DD77" s="34">
        <f t="shared" si="581"/>
        <v>13291.5</v>
      </c>
      <c r="DE77" s="34">
        <v>0</v>
      </c>
      <c r="DF77" s="34">
        <v>0</v>
      </c>
      <c r="DG77" s="34">
        <v>0</v>
      </c>
      <c r="DH77" s="34">
        <v>0</v>
      </c>
      <c r="DI77" s="34">
        <v>0</v>
      </c>
      <c r="DJ77" s="34">
        <v>0</v>
      </c>
      <c r="DK77" s="34">
        <v>0</v>
      </c>
      <c r="DL77" s="34">
        <f>10271.7-10271.7</f>
        <v>0</v>
      </c>
      <c r="DM77" s="34">
        <v>0</v>
      </c>
      <c r="DN77" s="34">
        <f>10271.7-10271.7</f>
        <v>0</v>
      </c>
      <c r="DO77" s="34">
        <v>0</v>
      </c>
      <c r="DP77" s="34">
        <v>0</v>
      </c>
      <c r="DQ77" s="34">
        <f>11400.6-11400.6</f>
        <v>0</v>
      </c>
      <c r="DR77" s="34">
        <v>0</v>
      </c>
      <c r="DS77" s="34">
        <f>DQ77</f>
        <v>0</v>
      </c>
      <c r="DT77" s="34">
        <v>0</v>
      </c>
      <c r="DU77" s="34">
        <v>0</v>
      </c>
      <c r="DV77" s="3" t="s">
        <v>281</v>
      </c>
    </row>
    <row r="78" spans="1:126" ht="409.5" x14ac:dyDescent="0.2">
      <c r="A78" s="38" t="s">
        <v>0</v>
      </c>
      <c r="B78" s="39" t="s">
        <v>419</v>
      </c>
      <c r="C78" s="39" t="s">
        <v>420</v>
      </c>
      <c r="D78" s="38" t="s">
        <v>421</v>
      </c>
      <c r="E78" s="1" t="s">
        <v>551</v>
      </c>
      <c r="F78" s="32" t="s">
        <v>0</v>
      </c>
      <c r="G78" s="32" t="s">
        <v>0</v>
      </c>
      <c r="H78" s="32" t="s">
        <v>0</v>
      </c>
      <c r="I78" s="32" t="s">
        <v>0</v>
      </c>
      <c r="J78" s="32" t="s">
        <v>0</v>
      </c>
      <c r="K78" s="31" t="s">
        <v>0</v>
      </c>
      <c r="L78" s="32" t="s">
        <v>0</v>
      </c>
      <c r="M78" s="32" t="s">
        <v>0</v>
      </c>
      <c r="N78" s="32" t="s">
        <v>0</v>
      </c>
      <c r="O78" s="32" t="s">
        <v>0</v>
      </c>
      <c r="P78" s="32" t="s">
        <v>0</v>
      </c>
      <c r="Q78" s="32" t="s">
        <v>0</v>
      </c>
      <c r="R78" s="31" t="s">
        <v>0</v>
      </c>
      <c r="S78" s="32" t="s">
        <v>0</v>
      </c>
      <c r="T78" s="32" t="s">
        <v>0</v>
      </c>
      <c r="U78" s="32" t="s">
        <v>0</v>
      </c>
      <c r="V78" s="32" t="s">
        <v>0</v>
      </c>
      <c r="W78" s="32" t="s">
        <v>0</v>
      </c>
      <c r="X78" s="32" t="s">
        <v>0</v>
      </c>
      <c r="Y78" s="32" t="s">
        <v>0</v>
      </c>
      <c r="Z78" s="32" t="s">
        <v>0</v>
      </c>
      <c r="AA78" s="32" t="s">
        <v>0</v>
      </c>
      <c r="AB78" s="1" t="s">
        <v>673</v>
      </c>
      <c r="AC78" s="32" t="s">
        <v>0</v>
      </c>
      <c r="AD78" s="32" t="s">
        <v>0</v>
      </c>
      <c r="AE78" s="1" t="s">
        <v>672</v>
      </c>
      <c r="AF78" s="32" t="s">
        <v>0</v>
      </c>
      <c r="AG78" s="32" t="s">
        <v>0</v>
      </c>
      <c r="AH78" s="31" t="s">
        <v>60</v>
      </c>
      <c r="AI78" s="31" t="s">
        <v>389</v>
      </c>
      <c r="AJ78" s="34">
        <v>26584</v>
      </c>
      <c r="AK78" s="34">
        <v>25748.799999999999</v>
      </c>
      <c r="AL78" s="34">
        <v>0</v>
      </c>
      <c r="AM78" s="35">
        <v>0</v>
      </c>
      <c r="AN78" s="34">
        <v>26584</v>
      </c>
      <c r="AO78" s="34">
        <v>25748.799999999999</v>
      </c>
      <c r="AP78" s="34">
        <v>0</v>
      </c>
      <c r="AQ78" s="34">
        <v>0</v>
      </c>
      <c r="AR78" s="34">
        <v>0</v>
      </c>
      <c r="AS78" s="34">
        <v>0</v>
      </c>
      <c r="AT78" s="34">
        <v>10431</v>
      </c>
      <c r="AU78" s="34">
        <v>0</v>
      </c>
      <c r="AV78" s="34">
        <v>10431</v>
      </c>
      <c r="AW78" s="34">
        <v>0</v>
      </c>
      <c r="AX78" s="34">
        <v>0</v>
      </c>
      <c r="AY78" s="34">
        <v>10435</v>
      </c>
      <c r="AZ78" s="34">
        <v>0</v>
      </c>
      <c r="BA78" s="34">
        <f t="shared" si="580"/>
        <v>10435</v>
      </c>
      <c r="BB78" s="34">
        <v>0</v>
      </c>
      <c r="BC78" s="34">
        <v>0</v>
      </c>
      <c r="BD78" s="34">
        <v>10435</v>
      </c>
      <c r="BE78" s="34">
        <v>0</v>
      </c>
      <c r="BF78" s="34">
        <v>10435</v>
      </c>
      <c r="BG78" s="34">
        <v>0</v>
      </c>
      <c r="BH78" s="34">
        <v>0</v>
      </c>
      <c r="BI78" s="34">
        <v>10435</v>
      </c>
      <c r="BJ78" s="34">
        <v>0</v>
      </c>
      <c r="BK78" s="34">
        <v>10435</v>
      </c>
      <c r="BL78" s="34">
        <v>0</v>
      </c>
      <c r="BM78" s="34">
        <v>0</v>
      </c>
      <c r="BN78" s="34">
        <v>26584</v>
      </c>
      <c r="BO78" s="34">
        <v>25748.799999999999</v>
      </c>
      <c r="BP78" s="34">
        <v>0</v>
      </c>
      <c r="BQ78" s="34">
        <v>0</v>
      </c>
      <c r="BR78" s="34">
        <v>26584</v>
      </c>
      <c r="BS78" s="37" t="s">
        <v>422</v>
      </c>
      <c r="BT78" s="34">
        <v>0</v>
      </c>
      <c r="BU78" s="34">
        <v>0</v>
      </c>
      <c r="BV78" s="34">
        <v>0</v>
      </c>
      <c r="BW78" s="34">
        <v>0</v>
      </c>
      <c r="BX78" s="34">
        <v>10431</v>
      </c>
      <c r="BY78" s="34">
        <v>0</v>
      </c>
      <c r="BZ78" s="34">
        <v>10431</v>
      </c>
      <c r="CA78" s="34">
        <v>0</v>
      </c>
      <c r="CB78" s="34">
        <v>0</v>
      </c>
      <c r="CC78" s="34">
        <v>10435</v>
      </c>
      <c r="CD78" s="34">
        <v>0</v>
      </c>
      <c r="CE78" s="34">
        <v>10435</v>
      </c>
      <c r="CF78" s="34">
        <v>0</v>
      </c>
      <c r="CG78" s="34">
        <v>0</v>
      </c>
      <c r="CH78" s="34">
        <v>10435</v>
      </c>
      <c r="CI78" s="34">
        <v>0</v>
      </c>
      <c r="CJ78" s="34">
        <v>10435</v>
      </c>
      <c r="CK78" s="34">
        <v>0</v>
      </c>
      <c r="CL78" s="34">
        <v>0</v>
      </c>
      <c r="CM78" s="34">
        <v>10435</v>
      </c>
      <c r="CN78" s="34">
        <v>0</v>
      </c>
      <c r="CO78" s="34">
        <v>10435</v>
      </c>
      <c r="CP78" s="34">
        <v>0</v>
      </c>
      <c r="CQ78" s="34">
        <v>0</v>
      </c>
      <c r="CR78" s="34">
        <v>26584</v>
      </c>
      <c r="CS78" s="34">
        <v>0</v>
      </c>
      <c r="CT78" s="34">
        <v>26584</v>
      </c>
      <c r="CU78" s="34">
        <v>0</v>
      </c>
      <c r="CV78" s="34">
        <v>0</v>
      </c>
      <c r="CW78" s="34">
        <v>10431</v>
      </c>
      <c r="CX78" s="34">
        <v>0</v>
      </c>
      <c r="CY78" s="34">
        <v>10431</v>
      </c>
      <c r="CZ78" s="34">
        <v>0</v>
      </c>
      <c r="DA78" s="34">
        <v>0</v>
      </c>
      <c r="DB78" s="34">
        <v>10435</v>
      </c>
      <c r="DC78" s="34">
        <v>0</v>
      </c>
      <c r="DD78" s="34">
        <f t="shared" si="581"/>
        <v>10435</v>
      </c>
      <c r="DE78" s="34">
        <v>0</v>
      </c>
      <c r="DF78" s="34">
        <v>0</v>
      </c>
      <c r="DG78" s="34">
        <v>26584</v>
      </c>
      <c r="DH78" s="34">
        <v>0</v>
      </c>
      <c r="DI78" s="34">
        <v>26584</v>
      </c>
      <c r="DJ78" s="34">
        <v>0</v>
      </c>
      <c r="DK78" s="34">
        <v>0</v>
      </c>
      <c r="DL78" s="34">
        <v>10431</v>
      </c>
      <c r="DM78" s="34">
        <v>0</v>
      </c>
      <c r="DN78" s="34">
        <v>10431</v>
      </c>
      <c r="DO78" s="34">
        <v>0</v>
      </c>
      <c r="DP78" s="34">
        <v>0</v>
      </c>
      <c r="DQ78" s="34">
        <v>10435</v>
      </c>
      <c r="DR78" s="34">
        <v>0</v>
      </c>
      <c r="DS78" s="34">
        <v>10435</v>
      </c>
      <c r="DT78" s="34">
        <v>0</v>
      </c>
      <c r="DU78" s="34">
        <v>0</v>
      </c>
      <c r="DV78" s="3" t="s">
        <v>202</v>
      </c>
    </row>
    <row r="79" spans="1:126" ht="262.5" x14ac:dyDescent="0.2">
      <c r="A79" s="38" t="s">
        <v>0</v>
      </c>
      <c r="B79" s="39" t="s">
        <v>423</v>
      </c>
      <c r="C79" s="39" t="s">
        <v>424</v>
      </c>
      <c r="D79" s="38" t="s">
        <v>425</v>
      </c>
      <c r="E79" s="1" t="s">
        <v>645</v>
      </c>
      <c r="F79" s="32" t="s">
        <v>0</v>
      </c>
      <c r="G79" s="32" t="s">
        <v>0</v>
      </c>
      <c r="H79" s="32" t="s">
        <v>0</v>
      </c>
      <c r="I79" s="32" t="s">
        <v>0</v>
      </c>
      <c r="J79" s="32" t="s">
        <v>0</v>
      </c>
      <c r="K79" s="31" t="s">
        <v>0</v>
      </c>
      <c r="L79" s="32" t="s">
        <v>0</v>
      </c>
      <c r="M79" s="32" t="s">
        <v>0</v>
      </c>
      <c r="N79" s="32" t="s">
        <v>0</v>
      </c>
      <c r="O79" s="32" t="s">
        <v>0</v>
      </c>
      <c r="P79" s="32" t="s">
        <v>0</v>
      </c>
      <c r="Q79" s="32" t="s">
        <v>0</v>
      </c>
      <c r="R79" s="31" t="s">
        <v>0</v>
      </c>
      <c r="S79" s="32" t="s">
        <v>0</v>
      </c>
      <c r="T79" s="32" t="s">
        <v>0</v>
      </c>
      <c r="U79" s="32" t="s">
        <v>0</v>
      </c>
      <c r="V79" s="32" t="s">
        <v>0</v>
      </c>
      <c r="W79" s="32" t="s">
        <v>0</v>
      </c>
      <c r="X79" s="32" t="s">
        <v>0</v>
      </c>
      <c r="Y79" s="1" t="s">
        <v>677</v>
      </c>
      <c r="Z79" s="32" t="s">
        <v>0</v>
      </c>
      <c r="AA79" s="32" t="s">
        <v>0</v>
      </c>
      <c r="AB79" s="32" t="s">
        <v>0</v>
      </c>
      <c r="AC79" s="32" t="s">
        <v>0</v>
      </c>
      <c r="AD79" s="32" t="s">
        <v>0</v>
      </c>
      <c r="AE79" s="1" t="s">
        <v>681</v>
      </c>
      <c r="AF79" s="32" t="s">
        <v>0</v>
      </c>
      <c r="AG79" s="32" t="s">
        <v>0</v>
      </c>
      <c r="AH79" s="31" t="s">
        <v>60</v>
      </c>
      <c r="AI79" s="31" t="s">
        <v>226</v>
      </c>
      <c r="AJ79" s="34">
        <v>3392.7</v>
      </c>
      <c r="AK79" s="34">
        <v>3365.4</v>
      </c>
      <c r="AL79" s="34">
        <v>0</v>
      </c>
      <c r="AM79" s="35">
        <v>0</v>
      </c>
      <c r="AN79" s="34">
        <v>3392.7</v>
      </c>
      <c r="AO79" s="34">
        <v>3365.4</v>
      </c>
      <c r="AP79" s="34">
        <v>0</v>
      </c>
      <c r="AQ79" s="34">
        <v>0</v>
      </c>
      <c r="AR79" s="34">
        <v>0</v>
      </c>
      <c r="AS79" s="34">
        <v>0</v>
      </c>
      <c r="AT79" s="34">
        <v>3542.6</v>
      </c>
      <c r="AU79" s="34">
        <v>0</v>
      </c>
      <c r="AV79" s="34">
        <v>3542.6</v>
      </c>
      <c r="AW79" s="34">
        <v>0</v>
      </c>
      <c r="AX79" s="34">
        <v>0</v>
      </c>
      <c r="AY79" s="34">
        <v>3196.8</v>
      </c>
      <c r="AZ79" s="34">
        <v>0</v>
      </c>
      <c r="BA79" s="34">
        <v>3196.8</v>
      </c>
      <c r="BB79" s="34">
        <v>0</v>
      </c>
      <c r="BC79" s="34">
        <v>0</v>
      </c>
      <c r="BD79" s="34">
        <v>3254.4</v>
      </c>
      <c r="BE79" s="34">
        <v>0</v>
      </c>
      <c r="BF79" s="34">
        <v>3254.4</v>
      </c>
      <c r="BG79" s="34">
        <v>0</v>
      </c>
      <c r="BH79" s="34">
        <v>0</v>
      </c>
      <c r="BI79" s="34">
        <v>3254.4</v>
      </c>
      <c r="BJ79" s="34">
        <v>0</v>
      </c>
      <c r="BK79" s="34">
        <v>3254.4</v>
      </c>
      <c r="BL79" s="34">
        <v>0</v>
      </c>
      <c r="BM79" s="34">
        <v>0</v>
      </c>
      <c r="BN79" s="34">
        <v>3392.7</v>
      </c>
      <c r="BO79" s="34">
        <v>3365.4</v>
      </c>
      <c r="BP79" s="34">
        <v>0</v>
      </c>
      <c r="BQ79" s="34">
        <v>0</v>
      </c>
      <c r="BR79" s="34">
        <v>3392.7</v>
      </c>
      <c r="BS79" s="37" t="s">
        <v>426</v>
      </c>
      <c r="BT79" s="34">
        <v>0</v>
      </c>
      <c r="BU79" s="34">
        <v>0</v>
      </c>
      <c r="BV79" s="34">
        <v>0</v>
      </c>
      <c r="BW79" s="34">
        <v>0</v>
      </c>
      <c r="BX79" s="34">
        <v>3542.6</v>
      </c>
      <c r="BY79" s="34">
        <v>0</v>
      </c>
      <c r="BZ79" s="34">
        <v>3542.6</v>
      </c>
      <c r="CA79" s="34">
        <v>0</v>
      </c>
      <c r="CB79" s="34">
        <v>0</v>
      </c>
      <c r="CC79" s="34">
        <v>3196.8</v>
      </c>
      <c r="CD79" s="34">
        <v>0</v>
      </c>
      <c r="CE79" s="34">
        <v>3196.8</v>
      </c>
      <c r="CF79" s="34">
        <v>0</v>
      </c>
      <c r="CG79" s="34">
        <v>0</v>
      </c>
      <c r="CH79" s="34">
        <v>3254.4</v>
      </c>
      <c r="CI79" s="34">
        <v>0</v>
      </c>
      <c r="CJ79" s="34">
        <v>3254.4</v>
      </c>
      <c r="CK79" s="34">
        <v>0</v>
      </c>
      <c r="CL79" s="34">
        <v>0</v>
      </c>
      <c r="CM79" s="34">
        <v>3254.4</v>
      </c>
      <c r="CN79" s="34">
        <v>0</v>
      </c>
      <c r="CO79" s="34">
        <v>3254.4</v>
      </c>
      <c r="CP79" s="34">
        <v>0</v>
      </c>
      <c r="CQ79" s="34">
        <v>0</v>
      </c>
      <c r="CR79" s="34">
        <v>3392.7</v>
      </c>
      <c r="CS79" s="34">
        <v>0</v>
      </c>
      <c r="CT79" s="34">
        <v>3392.7</v>
      </c>
      <c r="CU79" s="34">
        <v>0</v>
      </c>
      <c r="CV79" s="34">
        <v>0</v>
      </c>
      <c r="CW79" s="34">
        <v>3542.6</v>
      </c>
      <c r="CX79" s="34">
        <v>0</v>
      </c>
      <c r="CY79" s="34">
        <v>3542.6</v>
      </c>
      <c r="CZ79" s="34">
        <v>0</v>
      </c>
      <c r="DA79" s="34">
        <v>0</v>
      </c>
      <c r="DB79" s="34">
        <v>3196.8</v>
      </c>
      <c r="DC79" s="34">
        <v>0</v>
      </c>
      <c r="DD79" s="34">
        <v>3196.8</v>
      </c>
      <c r="DE79" s="34">
        <v>0</v>
      </c>
      <c r="DF79" s="34">
        <v>0</v>
      </c>
      <c r="DG79" s="34">
        <v>3392.7</v>
      </c>
      <c r="DH79" s="34">
        <v>0</v>
      </c>
      <c r="DI79" s="34">
        <v>3392.7</v>
      </c>
      <c r="DJ79" s="34">
        <v>0</v>
      </c>
      <c r="DK79" s="34">
        <v>0</v>
      </c>
      <c r="DL79" s="34">
        <v>3542.6</v>
      </c>
      <c r="DM79" s="34">
        <v>0</v>
      </c>
      <c r="DN79" s="34">
        <v>3542.6</v>
      </c>
      <c r="DO79" s="34">
        <v>0</v>
      </c>
      <c r="DP79" s="34">
        <v>0</v>
      </c>
      <c r="DQ79" s="34">
        <v>3196.8</v>
      </c>
      <c r="DR79" s="34">
        <v>0</v>
      </c>
      <c r="DS79" s="34">
        <v>3196.8</v>
      </c>
      <c r="DT79" s="34">
        <v>0</v>
      </c>
      <c r="DU79" s="34">
        <v>0</v>
      </c>
      <c r="DV79" s="3" t="s">
        <v>202</v>
      </c>
    </row>
    <row r="80" spans="1:126" ht="252" x14ac:dyDescent="0.2">
      <c r="A80" s="38" t="s">
        <v>0</v>
      </c>
      <c r="B80" s="39" t="s">
        <v>427</v>
      </c>
      <c r="C80" s="39" t="s">
        <v>428</v>
      </c>
      <c r="D80" s="38" t="s">
        <v>429</v>
      </c>
      <c r="E80" s="1" t="s">
        <v>551</v>
      </c>
      <c r="F80" s="1" t="s">
        <v>0</v>
      </c>
      <c r="G80" s="1" t="s">
        <v>0</v>
      </c>
      <c r="H80" s="1" t="s">
        <v>0</v>
      </c>
      <c r="I80" s="1" t="s">
        <v>0</v>
      </c>
      <c r="J80" s="1" t="s">
        <v>0</v>
      </c>
      <c r="K80" s="1" t="s">
        <v>0</v>
      </c>
      <c r="L80" s="1" t="s">
        <v>0</v>
      </c>
      <c r="M80" s="1" t="s">
        <v>0</v>
      </c>
      <c r="N80" s="1" t="s">
        <v>0</v>
      </c>
      <c r="O80" s="1" t="s">
        <v>0</v>
      </c>
      <c r="P80" s="1" t="s">
        <v>0</v>
      </c>
      <c r="Q80" s="1" t="s">
        <v>0</v>
      </c>
      <c r="R80" s="1" t="s">
        <v>0</v>
      </c>
      <c r="S80" s="1" t="s">
        <v>0</v>
      </c>
      <c r="T80" s="1" t="s">
        <v>0</v>
      </c>
      <c r="U80" s="1" t="s">
        <v>0</v>
      </c>
      <c r="V80" s="1" t="s">
        <v>0</v>
      </c>
      <c r="W80" s="1" t="s">
        <v>0</v>
      </c>
      <c r="X80" s="1" t="s">
        <v>0</v>
      </c>
      <c r="Y80" s="1" t="s">
        <v>626</v>
      </c>
      <c r="Z80" s="1" t="s">
        <v>0</v>
      </c>
      <c r="AA80" s="1" t="s">
        <v>0</v>
      </c>
      <c r="AB80" s="1" t="s">
        <v>0</v>
      </c>
      <c r="AC80" s="1" t="s">
        <v>0</v>
      </c>
      <c r="AD80" s="1" t="s">
        <v>0</v>
      </c>
      <c r="AE80" s="1" t="s">
        <v>671</v>
      </c>
      <c r="AF80" s="32" t="s">
        <v>0</v>
      </c>
      <c r="AG80" s="32" t="s">
        <v>0</v>
      </c>
      <c r="AH80" s="31" t="s">
        <v>60</v>
      </c>
      <c r="AI80" s="31" t="s">
        <v>389</v>
      </c>
      <c r="AJ80" s="34">
        <v>45220</v>
      </c>
      <c r="AK80" s="34">
        <v>41451.5</v>
      </c>
      <c r="AL80" s="34">
        <v>0</v>
      </c>
      <c r="AM80" s="35">
        <v>0</v>
      </c>
      <c r="AN80" s="34">
        <v>45220</v>
      </c>
      <c r="AO80" s="34">
        <v>41451.5</v>
      </c>
      <c r="AP80" s="34">
        <v>0</v>
      </c>
      <c r="AQ80" s="34">
        <v>0</v>
      </c>
      <c r="AR80" s="34">
        <v>0</v>
      </c>
      <c r="AS80" s="34">
        <v>0</v>
      </c>
      <c r="AT80" s="34">
        <v>49005.2</v>
      </c>
      <c r="AU80" s="34">
        <v>0</v>
      </c>
      <c r="AV80" s="34">
        <v>49005.2</v>
      </c>
      <c r="AW80" s="34">
        <v>0</v>
      </c>
      <c r="AX80" s="34">
        <v>0</v>
      </c>
      <c r="AY80" s="34">
        <v>34970.400000000001</v>
      </c>
      <c r="AZ80" s="34">
        <v>0</v>
      </c>
      <c r="BA80" s="34">
        <v>34970.400000000001</v>
      </c>
      <c r="BB80" s="34">
        <v>0</v>
      </c>
      <c r="BC80" s="34">
        <v>0</v>
      </c>
      <c r="BD80" s="34">
        <v>34913.800000000003</v>
      </c>
      <c r="BE80" s="34">
        <v>0</v>
      </c>
      <c r="BF80" s="34">
        <v>34913.800000000003</v>
      </c>
      <c r="BG80" s="34">
        <v>0</v>
      </c>
      <c r="BH80" s="34">
        <v>0</v>
      </c>
      <c r="BI80" s="34">
        <v>35305.199999999997</v>
      </c>
      <c r="BJ80" s="34">
        <v>0</v>
      </c>
      <c r="BK80" s="34">
        <v>35305.199999999997</v>
      </c>
      <c r="BL80" s="34">
        <v>0</v>
      </c>
      <c r="BM80" s="34">
        <v>0</v>
      </c>
      <c r="BN80" s="34">
        <v>45220</v>
      </c>
      <c r="BO80" s="34">
        <v>41451.5</v>
      </c>
      <c r="BP80" s="34">
        <v>0</v>
      </c>
      <c r="BQ80" s="34">
        <v>0</v>
      </c>
      <c r="BR80" s="34">
        <v>45220</v>
      </c>
      <c r="BS80" s="37" t="s">
        <v>430</v>
      </c>
      <c r="BT80" s="34">
        <v>0</v>
      </c>
      <c r="BU80" s="34">
        <v>0</v>
      </c>
      <c r="BV80" s="34">
        <v>0</v>
      </c>
      <c r="BW80" s="34">
        <v>0</v>
      </c>
      <c r="BX80" s="34">
        <v>49005.2</v>
      </c>
      <c r="BY80" s="34">
        <v>0</v>
      </c>
      <c r="BZ80" s="34">
        <v>49005.2</v>
      </c>
      <c r="CA80" s="34">
        <v>0</v>
      </c>
      <c r="CB80" s="34">
        <v>0</v>
      </c>
      <c r="CC80" s="34">
        <v>34970.400000000001</v>
      </c>
      <c r="CD80" s="34">
        <v>0</v>
      </c>
      <c r="CE80" s="34">
        <v>34970.400000000001</v>
      </c>
      <c r="CF80" s="34">
        <v>0</v>
      </c>
      <c r="CG80" s="34">
        <v>0</v>
      </c>
      <c r="CH80" s="34">
        <v>34913.800000000003</v>
      </c>
      <c r="CI80" s="34">
        <v>0</v>
      </c>
      <c r="CJ80" s="34">
        <v>34913.800000000003</v>
      </c>
      <c r="CK80" s="34">
        <v>0</v>
      </c>
      <c r="CL80" s="34">
        <v>0</v>
      </c>
      <c r="CM80" s="34">
        <v>35305.199999999997</v>
      </c>
      <c r="CN80" s="34">
        <v>0</v>
      </c>
      <c r="CO80" s="34">
        <v>35305.199999999997</v>
      </c>
      <c r="CP80" s="34">
        <v>0</v>
      </c>
      <c r="CQ80" s="34">
        <v>0</v>
      </c>
      <c r="CR80" s="34">
        <v>45220</v>
      </c>
      <c r="CS80" s="34">
        <v>0</v>
      </c>
      <c r="CT80" s="34">
        <v>45220</v>
      </c>
      <c r="CU80" s="34">
        <v>0</v>
      </c>
      <c r="CV80" s="34">
        <v>0</v>
      </c>
      <c r="CW80" s="34">
        <v>49005.2</v>
      </c>
      <c r="CX80" s="34">
        <v>0</v>
      </c>
      <c r="CY80" s="34">
        <v>49005.2</v>
      </c>
      <c r="CZ80" s="34">
        <v>0</v>
      </c>
      <c r="DA80" s="34">
        <v>0</v>
      </c>
      <c r="DB80" s="34">
        <v>34970.400000000001</v>
      </c>
      <c r="DC80" s="34">
        <v>0</v>
      </c>
      <c r="DD80" s="34">
        <v>34970.400000000001</v>
      </c>
      <c r="DE80" s="34">
        <v>0</v>
      </c>
      <c r="DF80" s="34">
        <v>0</v>
      </c>
      <c r="DG80" s="34">
        <v>45220</v>
      </c>
      <c r="DH80" s="34">
        <v>0</v>
      </c>
      <c r="DI80" s="34">
        <v>45220</v>
      </c>
      <c r="DJ80" s="34">
        <v>0</v>
      </c>
      <c r="DK80" s="34">
        <v>0</v>
      </c>
      <c r="DL80" s="34">
        <v>49005.2</v>
      </c>
      <c r="DM80" s="34">
        <v>0</v>
      </c>
      <c r="DN80" s="34">
        <v>49005.2</v>
      </c>
      <c r="DO80" s="34">
        <v>0</v>
      </c>
      <c r="DP80" s="34">
        <v>0</v>
      </c>
      <c r="DQ80" s="34">
        <v>34970.400000000001</v>
      </c>
      <c r="DR80" s="34">
        <v>0</v>
      </c>
      <c r="DS80" s="34">
        <v>34970.400000000001</v>
      </c>
      <c r="DT80" s="34">
        <v>0</v>
      </c>
      <c r="DU80" s="34">
        <v>0</v>
      </c>
      <c r="DV80" s="3" t="s">
        <v>202</v>
      </c>
    </row>
    <row r="81" spans="1:126" ht="78.75" x14ac:dyDescent="0.2">
      <c r="A81" s="38" t="s">
        <v>0</v>
      </c>
      <c r="B81" s="39" t="s">
        <v>431</v>
      </c>
      <c r="C81" s="39" t="s">
        <v>432</v>
      </c>
      <c r="D81" s="38" t="s">
        <v>433</v>
      </c>
      <c r="E81" s="1" t="s">
        <v>551</v>
      </c>
      <c r="F81" s="1" t="s">
        <v>0</v>
      </c>
      <c r="G81" s="1" t="s">
        <v>0</v>
      </c>
      <c r="H81" s="1" t="s">
        <v>0</v>
      </c>
      <c r="I81" s="1" t="s">
        <v>0</v>
      </c>
      <c r="J81" s="1" t="s">
        <v>0</v>
      </c>
      <c r="K81" s="1" t="s">
        <v>0</v>
      </c>
      <c r="L81" s="1" t="s">
        <v>0</v>
      </c>
      <c r="M81" s="1" t="s">
        <v>0</v>
      </c>
      <c r="N81" s="1" t="s">
        <v>0</v>
      </c>
      <c r="O81" s="1" t="s">
        <v>0</v>
      </c>
      <c r="P81" s="1" t="s">
        <v>0</v>
      </c>
      <c r="Q81" s="1" t="s">
        <v>0</v>
      </c>
      <c r="R81" s="1" t="s">
        <v>0</v>
      </c>
      <c r="S81" s="1" t="s">
        <v>0</v>
      </c>
      <c r="T81" s="1" t="s">
        <v>0</v>
      </c>
      <c r="U81" s="1" t="s">
        <v>0</v>
      </c>
      <c r="V81" s="1" t="s">
        <v>0</v>
      </c>
      <c r="W81" s="1" t="s">
        <v>0</v>
      </c>
      <c r="X81" s="1" t="s">
        <v>0</v>
      </c>
      <c r="Y81" s="1" t="s">
        <v>627</v>
      </c>
      <c r="Z81" s="1" t="s">
        <v>0</v>
      </c>
      <c r="AA81" s="1" t="s">
        <v>628</v>
      </c>
      <c r="AB81" s="1" t="s">
        <v>0</v>
      </c>
      <c r="AC81" s="1" t="s">
        <v>0</v>
      </c>
      <c r="AD81" s="1" t="s">
        <v>0</v>
      </c>
      <c r="AE81" s="1" t="s">
        <v>629</v>
      </c>
      <c r="AF81" s="32" t="s">
        <v>0</v>
      </c>
      <c r="AG81" s="32" t="s">
        <v>0</v>
      </c>
      <c r="AH81" s="31" t="s">
        <v>64</v>
      </c>
      <c r="AI81" s="31" t="s">
        <v>434</v>
      </c>
      <c r="AJ81" s="34">
        <v>2044.1</v>
      </c>
      <c r="AK81" s="34">
        <v>2044.1</v>
      </c>
      <c r="AL81" s="34">
        <v>0</v>
      </c>
      <c r="AM81" s="35">
        <v>0</v>
      </c>
      <c r="AN81" s="34">
        <v>2044.1</v>
      </c>
      <c r="AO81" s="34">
        <v>2044.1</v>
      </c>
      <c r="AP81" s="34">
        <v>0</v>
      </c>
      <c r="AQ81" s="34">
        <v>0</v>
      </c>
      <c r="AR81" s="34">
        <v>0</v>
      </c>
      <c r="AS81" s="34">
        <v>0</v>
      </c>
      <c r="AT81" s="34">
        <v>1793.4</v>
      </c>
      <c r="AU81" s="34">
        <v>0</v>
      </c>
      <c r="AV81" s="34">
        <v>1793.4</v>
      </c>
      <c r="AW81" s="34">
        <v>0</v>
      </c>
      <c r="AX81" s="34">
        <v>0</v>
      </c>
      <c r="AY81" s="34">
        <v>1793.4</v>
      </c>
      <c r="AZ81" s="34">
        <v>0</v>
      </c>
      <c r="BA81" s="34">
        <v>1793.4</v>
      </c>
      <c r="BB81" s="34">
        <v>0</v>
      </c>
      <c r="BC81" s="34">
        <v>0</v>
      </c>
      <c r="BD81" s="34">
        <v>1793.4</v>
      </c>
      <c r="BE81" s="34">
        <v>0</v>
      </c>
      <c r="BF81" s="34">
        <v>1793.4</v>
      </c>
      <c r="BG81" s="34">
        <v>0</v>
      </c>
      <c r="BH81" s="34">
        <v>0</v>
      </c>
      <c r="BI81" s="34">
        <v>1793.4</v>
      </c>
      <c r="BJ81" s="34">
        <v>0</v>
      </c>
      <c r="BK81" s="34">
        <v>1793.4</v>
      </c>
      <c r="BL81" s="34">
        <v>0</v>
      </c>
      <c r="BM81" s="34">
        <v>0</v>
      </c>
      <c r="BN81" s="34">
        <v>2037</v>
      </c>
      <c r="BO81" s="34">
        <v>2037</v>
      </c>
      <c r="BP81" s="34">
        <v>0</v>
      </c>
      <c r="BQ81" s="34">
        <v>0</v>
      </c>
      <c r="BR81" s="34">
        <v>2037</v>
      </c>
      <c r="BS81" s="37" t="s">
        <v>435</v>
      </c>
      <c r="BT81" s="34">
        <v>0</v>
      </c>
      <c r="BU81" s="34">
        <v>0</v>
      </c>
      <c r="BV81" s="34">
        <v>0</v>
      </c>
      <c r="BW81" s="34">
        <v>0</v>
      </c>
      <c r="BX81" s="34">
        <v>1793.4</v>
      </c>
      <c r="BY81" s="34">
        <v>0</v>
      </c>
      <c r="BZ81" s="34">
        <v>1793.4</v>
      </c>
      <c r="CA81" s="34">
        <v>0</v>
      </c>
      <c r="CB81" s="34">
        <v>0</v>
      </c>
      <c r="CC81" s="34">
        <v>1793.4</v>
      </c>
      <c r="CD81" s="34">
        <v>0</v>
      </c>
      <c r="CE81" s="34">
        <v>1793.4</v>
      </c>
      <c r="CF81" s="34">
        <v>0</v>
      </c>
      <c r="CG81" s="34">
        <v>0</v>
      </c>
      <c r="CH81" s="34">
        <v>1793.4</v>
      </c>
      <c r="CI81" s="34">
        <v>0</v>
      </c>
      <c r="CJ81" s="34">
        <v>1793.4</v>
      </c>
      <c r="CK81" s="34">
        <v>0</v>
      </c>
      <c r="CL81" s="34">
        <v>0</v>
      </c>
      <c r="CM81" s="34">
        <v>1793.4</v>
      </c>
      <c r="CN81" s="34">
        <v>0</v>
      </c>
      <c r="CO81" s="34">
        <v>1793.4</v>
      </c>
      <c r="CP81" s="34">
        <v>0</v>
      </c>
      <c r="CQ81" s="34">
        <v>0</v>
      </c>
      <c r="CR81" s="34">
        <v>2044.1</v>
      </c>
      <c r="CS81" s="34">
        <v>0</v>
      </c>
      <c r="CT81" s="34">
        <v>2044.1</v>
      </c>
      <c r="CU81" s="34">
        <v>0</v>
      </c>
      <c r="CV81" s="34">
        <v>0</v>
      </c>
      <c r="CW81" s="34">
        <v>1793.4</v>
      </c>
      <c r="CX81" s="34">
        <v>0</v>
      </c>
      <c r="CY81" s="34">
        <v>1793.4</v>
      </c>
      <c r="CZ81" s="34">
        <v>0</v>
      </c>
      <c r="DA81" s="34">
        <v>0</v>
      </c>
      <c r="DB81" s="34">
        <v>1793.4</v>
      </c>
      <c r="DC81" s="34">
        <v>0</v>
      </c>
      <c r="DD81" s="34">
        <v>1793.4</v>
      </c>
      <c r="DE81" s="34">
        <v>0</v>
      </c>
      <c r="DF81" s="34">
        <v>0</v>
      </c>
      <c r="DG81" s="34">
        <v>2037</v>
      </c>
      <c r="DH81" s="34">
        <v>0</v>
      </c>
      <c r="DI81" s="34">
        <v>2037</v>
      </c>
      <c r="DJ81" s="34">
        <v>0</v>
      </c>
      <c r="DK81" s="34">
        <v>0</v>
      </c>
      <c r="DL81" s="34">
        <v>1793.4</v>
      </c>
      <c r="DM81" s="34">
        <v>0</v>
      </c>
      <c r="DN81" s="34">
        <v>1793.4</v>
      </c>
      <c r="DO81" s="34">
        <v>0</v>
      </c>
      <c r="DP81" s="34">
        <v>0</v>
      </c>
      <c r="DQ81" s="34">
        <v>1793.4</v>
      </c>
      <c r="DR81" s="34">
        <v>0</v>
      </c>
      <c r="DS81" s="34">
        <v>1793.4</v>
      </c>
      <c r="DT81" s="34">
        <v>0</v>
      </c>
      <c r="DU81" s="34">
        <v>0</v>
      </c>
      <c r="DV81" s="3" t="s">
        <v>202</v>
      </c>
    </row>
    <row r="82" spans="1:126" ht="94.5" x14ac:dyDescent="0.2">
      <c r="A82" s="38" t="s">
        <v>0</v>
      </c>
      <c r="B82" s="39" t="s">
        <v>436</v>
      </c>
      <c r="C82" s="41" t="s">
        <v>437</v>
      </c>
      <c r="D82" s="38" t="s">
        <v>438</v>
      </c>
      <c r="E82" s="1" t="s">
        <v>675</v>
      </c>
      <c r="F82" s="1" t="s">
        <v>676</v>
      </c>
      <c r="G82" s="32" t="s">
        <v>0</v>
      </c>
      <c r="H82" s="32" t="s">
        <v>0</v>
      </c>
      <c r="I82" s="32" t="s">
        <v>0</v>
      </c>
      <c r="J82" s="32" t="s">
        <v>0</v>
      </c>
      <c r="K82" s="31" t="s">
        <v>0</v>
      </c>
      <c r="L82" s="32" t="s">
        <v>0</v>
      </c>
      <c r="M82" s="32" t="s">
        <v>0</v>
      </c>
      <c r="N82" s="32" t="s">
        <v>0</v>
      </c>
      <c r="O82" s="32" t="s">
        <v>0</v>
      </c>
      <c r="P82" s="32" t="s">
        <v>0</v>
      </c>
      <c r="Q82" s="32" t="s">
        <v>0</v>
      </c>
      <c r="R82" s="31" t="s">
        <v>0</v>
      </c>
      <c r="S82" s="32" t="s">
        <v>0</v>
      </c>
      <c r="T82" s="32" t="s">
        <v>0</v>
      </c>
      <c r="U82" s="32" t="s">
        <v>0</v>
      </c>
      <c r="V82" s="32" t="s">
        <v>0</v>
      </c>
      <c r="W82" s="32" t="s">
        <v>0</v>
      </c>
      <c r="X82" s="32" t="s">
        <v>0</v>
      </c>
      <c r="Y82" s="1" t="s">
        <v>657</v>
      </c>
      <c r="Z82" s="32" t="s">
        <v>0</v>
      </c>
      <c r="AA82" s="32" t="s">
        <v>0</v>
      </c>
      <c r="AB82" s="32" t="s">
        <v>0</v>
      </c>
      <c r="AC82" s="32" t="s">
        <v>0</v>
      </c>
      <c r="AD82" s="32" t="s">
        <v>0</v>
      </c>
      <c r="AE82" s="1" t="s">
        <v>674</v>
      </c>
      <c r="AF82" s="32" t="s">
        <v>0</v>
      </c>
      <c r="AG82" s="32" t="s">
        <v>0</v>
      </c>
      <c r="AH82" s="31" t="s">
        <v>65</v>
      </c>
      <c r="AI82" s="31" t="s">
        <v>196</v>
      </c>
      <c r="AJ82" s="34">
        <v>32.299999999999997</v>
      </c>
      <c r="AK82" s="34">
        <v>32.299999999999997</v>
      </c>
      <c r="AL82" s="34">
        <v>0</v>
      </c>
      <c r="AM82" s="35">
        <v>0</v>
      </c>
      <c r="AN82" s="34">
        <v>32.299999999999997</v>
      </c>
      <c r="AO82" s="34">
        <v>32.299999999999997</v>
      </c>
      <c r="AP82" s="34">
        <v>0</v>
      </c>
      <c r="AQ82" s="34">
        <v>0</v>
      </c>
      <c r="AR82" s="34">
        <v>0</v>
      </c>
      <c r="AS82" s="34">
        <v>0</v>
      </c>
      <c r="AT82" s="34">
        <v>125.3</v>
      </c>
      <c r="AU82" s="34">
        <v>0</v>
      </c>
      <c r="AV82" s="34">
        <v>125.3</v>
      </c>
      <c r="AW82" s="34">
        <v>0</v>
      </c>
      <c r="AX82" s="34">
        <v>0</v>
      </c>
      <c r="AY82" s="34">
        <v>125.2</v>
      </c>
      <c r="AZ82" s="34">
        <v>0</v>
      </c>
      <c r="BA82" s="34">
        <v>125.2</v>
      </c>
      <c r="BB82" s="34">
        <v>0</v>
      </c>
      <c r="BC82" s="34">
        <v>0</v>
      </c>
      <c r="BD82" s="34">
        <v>125.2</v>
      </c>
      <c r="BE82" s="34">
        <v>0</v>
      </c>
      <c r="BF82" s="34">
        <v>125.2</v>
      </c>
      <c r="BG82" s="34">
        <v>0</v>
      </c>
      <c r="BH82" s="34">
        <v>0</v>
      </c>
      <c r="BI82" s="34">
        <v>125.2</v>
      </c>
      <c r="BJ82" s="34">
        <v>0</v>
      </c>
      <c r="BK82" s="34">
        <v>125.2</v>
      </c>
      <c r="BL82" s="34">
        <v>0</v>
      </c>
      <c r="BM82" s="34">
        <v>0</v>
      </c>
      <c r="BN82" s="34">
        <v>32.299999999999997</v>
      </c>
      <c r="BO82" s="34">
        <v>32.299999999999997</v>
      </c>
      <c r="BP82" s="34">
        <v>0</v>
      </c>
      <c r="BQ82" s="34">
        <v>0</v>
      </c>
      <c r="BR82" s="34">
        <v>32.299999999999997</v>
      </c>
      <c r="BS82" s="37" t="s">
        <v>439</v>
      </c>
      <c r="BT82" s="34">
        <v>0</v>
      </c>
      <c r="BU82" s="34">
        <v>0</v>
      </c>
      <c r="BV82" s="34">
        <v>0</v>
      </c>
      <c r="BW82" s="34">
        <v>0</v>
      </c>
      <c r="BX82" s="34">
        <v>125.3</v>
      </c>
      <c r="BY82" s="34">
        <v>0</v>
      </c>
      <c r="BZ82" s="34">
        <v>125.3</v>
      </c>
      <c r="CA82" s="34">
        <v>0</v>
      </c>
      <c r="CB82" s="34">
        <v>0</v>
      </c>
      <c r="CC82" s="34">
        <v>125.2</v>
      </c>
      <c r="CD82" s="34">
        <v>0</v>
      </c>
      <c r="CE82" s="34">
        <v>125.2</v>
      </c>
      <c r="CF82" s="34">
        <v>0</v>
      </c>
      <c r="CG82" s="34">
        <v>0</v>
      </c>
      <c r="CH82" s="34">
        <v>125.2</v>
      </c>
      <c r="CI82" s="34">
        <v>0</v>
      </c>
      <c r="CJ82" s="34">
        <v>125.2</v>
      </c>
      <c r="CK82" s="34">
        <v>0</v>
      </c>
      <c r="CL82" s="34">
        <v>0</v>
      </c>
      <c r="CM82" s="34">
        <v>125.2</v>
      </c>
      <c r="CN82" s="34">
        <v>0</v>
      </c>
      <c r="CO82" s="34">
        <v>125.2</v>
      </c>
      <c r="CP82" s="34">
        <v>0</v>
      </c>
      <c r="CQ82" s="34">
        <v>0</v>
      </c>
      <c r="CR82" s="34">
        <v>32.299999999999997</v>
      </c>
      <c r="CS82" s="34">
        <v>0</v>
      </c>
      <c r="CT82" s="34">
        <v>32.299999999999997</v>
      </c>
      <c r="CU82" s="34">
        <v>0</v>
      </c>
      <c r="CV82" s="34">
        <v>0</v>
      </c>
      <c r="CW82" s="34">
        <v>125.3</v>
      </c>
      <c r="CX82" s="34">
        <v>0</v>
      </c>
      <c r="CY82" s="34">
        <v>125.3</v>
      </c>
      <c r="CZ82" s="34">
        <v>0</v>
      </c>
      <c r="DA82" s="34">
        <v>0</v>
      </c>
      <c r="DB82" s="34">
        <v>125.2</v>
      </c>
      <c r="DC82" s="34">
        <v>0</v>
      </c>
      <c r="DD82" s="34">
        <v>125.2</v>
      </c>
      <c r="DE82" s="34">
        <v>0</v>
      </c>
      <c r="DF82" s="34">
        <v>0</v>
      </c>
      <c r="DG82" s="34">
        <v>32.299999999999997</v>
      </c>
      <c r="DH82" s="34">
        <v>0</v>
      </c>
      <c r="DI82" s="34">
        <v>32.299999999999997</v>
      </c>
      <c r="DJ82" s="34">
        <v>0</v>
      </c>
      <c r="DK82" s="34">
        <v>0</v>
      </c>
      <c r="DL82" s="34">
        <v>125.3</v>
      </c>
      <c r="DM82" s="34">
        <v>0</v>
      </c>
      <c r="DN82" s="34">
        <v>125.3</v>
      </c>
      <c r="DO82" s="34">
        <v>0</v>
      </c>
      <c r="DP82" s="34">
        <v>0</v>
      </c>
      <c r="DQ82" s="34">
        <v>125.2</v>
      </c>
      <c r="DR82" s="34">
        <v>0</v>
      </c>
      <c r="DS82" s="34">
        <v>125.2</v>
      </c>
      <c r="DT82" s="34">
        <v>0</v>
      </c>
      <c r="DU82" s="34">
        <v>0</v>
      </c>
      <c r="DV82" s="3" t="s">
        <v>281</v>
      </c>
    </row>
    <row r="83" spans="1:126" ht="73.5" x14ac:dyDescent="0.2">
      <c r="A83" s="38" t="s">
        <v>0</v>
      </c>
      <c r="B83" s="39" t="s">
        <v>440</v>
      </c>
      <c r="C83" s="39" t="s">
        <v>441</v>
      </c>
      <c r="D83" s="38" t="s">
        <v>442</v>
      </c>
      <c r="E83" s="1" t="s">
        <v>655</v>
      </c>
      <c r="F83" s="32" t="s">
        <v>0</v>
      </c>
      <c r="G83" s="32" t="s">
        <v>0</v>
      </c>
      <c r="H83" s="32" t="s">
        <v>0</v>
      </c>
      <c r="I83" s="32" t="s">
        <v>0</v>
      </c>
      <c r="J83" s="32" t="s">
        <v>0</v>
      </c>
      <c r="K83" s="31" t="s">
        <v>0</v>
      </c>
      <c r="L83" s="32" t="s">
        <v>0</v>
      </c>
      <c r="M83" s="32" t="s">
        <v>0</v>
      </c>
      <c r="N83" s="32" t="s">
        <v>0</v>
      </c>
      <c r="O83" s="32" t="s">
        <v>0</v>
      </c>
      <c r="P83" s="32" t="s">
        <v>0</v>
      </c>
      <c r="Q83" s="32" t="s">
        <v>0</v>
      </c>
      <c r="R83" s="31" t="s">
        <v>0</v>
      </c>
      <c r="S83" s="32" t="s">
        <v>0</v>
      </c>
      <c r="T83" s="32" t="s">
        <v>0</v>
      </c>
      <c r="U83" s="32" t="s">
        <v>0</v>
      </c>
      <c r="V83" s="32" t="s">
        <v>0</v>
      </c>
      <c r="W83" s="32" t="s">
        <v>0</v>
      </c>
      <c r="X83" s="32" t="s">
        <v>0</v>
      </c>
      <c r="Y83" s="1" t="s">
        <v>657</v>
      </c>
      <c r="Z83" s="32" t="s">
        <v>0</v>
      </c>
      <c r="AA83" s="32" t="s">
        <v>0</v>
      </c>
      <c r="AB83" s="32" t="s">
        <v>0</v>
      </c>
      <c r="AC83" s="32" t="s">
        <v>0</v>
      </c>
      <c r="AD83" s="32" t="s">
        <v>0</v>
      </c>
      <c r="AE83" s="1" t="s">
        <v>656</v>
      </c>
      <c r="AF83" s="32" t="s">
        <v>0</v>
      </c>
      <c r="AG83" s="32" t="s">
        <v>0</v>
      </c>
      <c r="AH83" s="31" t="s">
        <v>51</v>
      </c>
      <c r="AI83" s="31" t="s">
        <v>196</v>
      </c>
      <c r="AJ83" s="34">
        <v>1277.7</v>
      </c>
      <c r="AK83" s="34">
        <v>1277.7</v>
      </c>
      <c r="AL83" s="34">
        <v>0</v>
      </c>
      <c r="AM83" s="35">
        <v>0</v>
      </c>
      <c r="AN83" s="34">
        <v>1277.7</v>
      </c>
      <c r="AO83" s="34">
        <v>1277.7</v>
      </c>
      <c r="AP83" s="34">
        <v>0</v>
      </c>
      <c r="AQ83" s="34">
        <v>0</v>
      </c>
      <c r="AR83" s="34">
        <v>0</v>
      </c>
      <c r="AS83" s="34">
        <v>0</v>
      </c>
      <c r="AT83" s="34">
        <v>1277.7</v>
      </c>
      <c r="AU83" s="34">
        <v>0</v>
      </c>
      <c r="AV83" s="34">
        <v>1277.7</v>
      </c>
      <c r="AW83" s="34">
        <v>0</v>
      </c>
      <c r="AX83" s="34">
        <v>0</v>
      </c>
      <c r="AY83" s="34">
        <v>1211.9000000000001</v>
      </c>
      <c r="AZ83" s="34">
        <v>0</v>
      </c>
      <c r="BA83" s="34">
        <f>AY83</f>
        <v>1211.9000000000001</v>
      </c>
      <c r="BB83" s="34">
        <v>0</v>
      </c>
      <c r="BC83" s="34">
        <v>0</v>
      </c>
      <c r="BD83" s="34">
        <v>1227.2</v>
      </c>
      <c r="BE83" s="34">
        <v>0</v>
      </c>
      <c r="BF83" s="34">
        <v>1227.2</v>
      </c>
      <c r="BG83" s="34">
        <v>0</v>
      </c>
      <c r="BH83" s="34">
        <v>0</v>
      </c>
      <c r="BI83" s="34">
        <v>1227.2</v>
      </c>
      <c r="BJ83" s="34">
        <v>0</v>
      </c>
      <c r="BK83" s="34">
        <v>1227.2</v>
      </c>
      <c r="BL83" s="34">
        <v>0</v>
      </c>
      <c r="BM83" s="34">
        <v>0</v>
      </c>
      <c r="BN83" s="34">
        <v>59.7</v>
      </c>
      <c r="BO83" s="34">
        <v>59.7</v>
      </c>
      <c r="BP83" s="34">
        <v>0</v>
      </c>
      <c r="BQ83" s="34">
        <v>0</v>
      </c>
      <c r="BR83" s="34">
        <v>59.7</v>
      </c>
      <c r="BS83" s="37" t="s">
        <v>443</v>
      </c>
      <c r="BT83" s="34">
        <v>0</v>
      </c>
      <c r="BU83" s="34">
        <v>0</v>
      </c>
      <c r="BV83" s="34">
        <v>0</v>
      </c>
      <c r="BW83" s="34">
        <v>0</v>
      </c>
      <c r="BX83" s="34">
        <f>1277.7-103-31.1</f>
        <v>1143.6000000000001</v>
      </c>
      <c r="BY83" s="34">
        <v>0</v>
      </c>
      <c r="BZ83" s="34">
        <f>1277.7-103-31.1</f>
        <v>1143.6000000000001</v>
      </c>
      <c r="CA83" s="34">
        <v>0</v>
      </c>
      <c r="CB83" s="34">
        <v>0</v>
      </c>
      <c r="CC83" s="34">
        <v>1211.9000000000001</v>
      </c>
      <c r="CD83" s="34">
        <v>0</v>
      </c>
      <c r="CE83" s="34">
        <v>1211.9000000000001</v>
      </c>
      <c r="CF83" s="34">
        <v>0</v>
      </c>
      <c r="CG83" s="34">
        <v>0</v>
      </c>
      <c r="CH83" s="34">
        <v>1227.2</v>
      </c>
      <c r="CI83" s="34">
        <v>0</v>
      </c>
      <c r="CJ83" s="34">
        <v>1227.2</v>
      </c>
      <c r="CK83" s="34">
        <v>0</v>
      </c>
      <c r="CL83" s="34">
        <v>0</v>
      </c>
      <c r="CM83" s="34">
        <v>1227.2</v>
      </c>
      <c r="CN83" s="34">
        <v>0</v>
      </c>
      <c r="CO83" s="34">
        <v>1227.2</v>
      </c>
      <c r="CP83" s="34">
        <v>0</v>
      </c>
      <c r="CQ83" s="34">
        <v>0</v>
      </c>
      <c r="CR83" s="34">
        <v>1277.7</v>
      </c>
      <c r="CS83" s="34">
        <v>0</v>
      </c>
      <c r="CT83" s="34">
        <v>1277.7</v>
      </c>
      <c r="CU83" s="34">
        <v>0</v>
      </c>
      <c r="CV83" s="34">
        <v>0</v>
      </c>
      <c r="CW83" s="34">
        <v>1277.7</v>
      </c>
      <c r="CX83" s="34">
        <v>0</v>
      </c>
      <c r="CY83" s="34">
        <v>1277.7</v>
      </c>
      <c r="CZ83" s="34">
        <v>0</v>
      </c>
      <c r="DA83" s="34">
        <v>0</v>
      </c>
      <c r="DB83" s="34">
        <v>1211.9000000000001</v>
      </c>
      <c r="DC83" s="34">
        <v>0</v>
      </c>
      <c r="DD83" s="34">
        <f>DB83</f>
        <v>1211.9000000000001</v>
      </c>
      <c r="DE83" s="34">
        <v>0</v>
      </c>
      <c r="DF83" s="34">
        <v>0</v>
      </c>
      <c r="DG83" s="34">
        <v>59.7</v>
      </c>
      <c r="DH83" s="34">
        <v>0</v>
      </c>
      <c r="DI83" s="34">
        <v>59.7</v>
      </c>
      <c r="DJ83" s="34">
        <v>0</v>
      </c>
      <c r="DK83" s="34">
        <v>0</v>
      </c>
      <c r="DL83" s="34">
        <f>1277.7-103-31.1</f>
        <v>1143.6000000000001</v>
      </c>
      <c r="DM83" s="34">
        <v>0</v>
      </c>
      <c r="DN83" s="34">
        <f>1277.7-103-31.1</f>
        <v>1143.6000000000001</v>
      </c>
      <c r="DO83" s="34">
        <v>0</v>
      </c>
      <c r="DP83" s="34">
        <v>0</v>
      </c>
      <c r="DQ83" s="34">
        <v>1211.9000000000001</v>
      </c>
      <c r="DR83" s="34">
        <v>0</v>
      </c>
      <c r="DS83" s="34">
        <v>1211.9000000000001</v>
      </c>
      <c r="DT83" s="34">
        <v>0</v>
      </c>
      <c r="DU83" s="34">
        <v>0</v>
      </c>
      <c r="DV83" s="3" t="s">
        <v>202</v>
      </c>
    </row>
    <row r="84" spans="1:126" ht="33.75" x14ac:dyDescent="0.2">
      <c r="A84" s="32" t="s">
        <v>0</v>
      </c>
      <c r="B84" s="32" t="s">
        <v>444</v>
      </c>
      <c r="C84" s="32" t="s">
        <v>445</v>
      </c>
      <c r="D84" s="27" t="s">
        <v>446</v>
      </c>
      <c r="E84" s="33" t="s">
        <v>178</v>
      </c>
      <c r="F84" s="33" t="s">
        <v>178</v>
      </c>
      <c r="G84" s="33" t="s">
        <v>178</v>
      </c>
      <c r="H84" s="33" t="s">
        <v>178</v>
      </c>
      <c r="I84" s="33" t="s">
        <v>178</v>
      </c>
      <c r="J84" s="33" t="s">
        <v>178</v>
      </c>
      <c r="K84" s="33" t="s">
        <v>178</v>
      </c>
      <c r="L84" s="33" t="s">
        <v>178</v>
      </c>
      <c r="M84" s="33" t="s">
        <v>178</v>
      </c>
      <c r="N84" s="33" t="s">
        <v>178</v>
      </c>
      <c r="O84" s="33" t="s">
        <v>178</v>
      </c>
      <c r="P84" s="33" t="s">
        <v>178</v>
      </c>
      <c r="Q84" s="33" t="s">
        <v>178</v>
      </c>
      <c r="R84" s="33" t="s">
        <v>178</v>
      </c>
      <c r="S84" s="33" t="s">
        <v>178</v>
      </c>
      <c r="T84" s="33" t="s">
        <v>178</v>
      </c>
      <c r="U84" s="33" t="s">
        <v>178</v>
      </c>
      <c r="V84" s="33" t="s">
        <v>178</v>
      </c>
      <c r="W84" s="33" t="s">
        <v>178</v>
      </c>
      <c r="X84" s="33" t="s">
        <v>178</v>
      </c>
      <c r="Y84" s="33" t="s">
        <v>178</v>
      </c>
      <c r="Z84" s="33" t="s">
        <v>178</v>
      </c>
      <c r="AA84" s="33" t="s">
        <v>178</v>
      </c>
      <c r="AB84" s="33" t="s">
        <v>178</v>
      </c>
      <c r="AC84" s="33" t="s">
        <v>178</v>
      </c>
      <c r="AD84" s="33" t="s">
        <v>178</v>
      </c>
      <c r="AE84" s="33" t="s">
        <v>178</v>
      </c>
      <c r="AF84" s="33" t="s">
        <v>178</v>
      </c>
      <c r="AG84" s="33" t="s">
        <v>178</v>
      </c>
      <c r="AH84" s="33" t="s">
        <v>178</v>
      </c>
      <c r="AI84" s="33" t="s">
        <v>178</v>
      </c>
      <c r="AJ84" s="34">
        <v>0</v>
      </c>
      <c r="AK84" s="34">
        <v>0</v>
      </c>
      <c r="AL84" s="34">
        <v>0</v>
      </c>
      <c r="AM84" s="35">
        <v>0</v>
      </c>
      <c r="AN84" s="34">
        <v>0</v>
      </c>
      <c r="AO84" s="34">
        <v>0</v>
      </c>
      <c r="AP84" s="34">
        <v>0</v>
      </c>
      <c r="AQ84" s="34">
        <v>0</v>
      </c>
      <c r="AR84" s="34">
        <v>0</v>
      </c>
      <c r="AS84" s="34">
        <v>0</v>
      </c>
      <c r="AT84" s="36">
        <f>SUM(AT85:AT87)</f>
        <v>5038.7</v>
      </c>
      <c r="AU84" s="36">
        <f t="shared" ref="AU84:AX84" si="582">SUM(AU85:AU87)</f>
        <v>0</v>
      </c>
      <c r="AV84" s="36">
        <f t="shared" si="582"/>
        <v>5038.7</v>
      </c>
      <c r="AW84" s="36">
        <f t="shared" si="582"/>
        <v>0</v>
      </c>
      <c r="AX84" s="36">
        <f t="shared" si="582"/>
        <v>0</v>
      </c>
      <c r="AY84" s="36">
        <f t="shared" ref="AY84" si="583">SUM(AY85:AY87)</f>
        <v>0</v>
      </c>
      <c r="AZ84" s="36">
        <f t="shared" ref="AZ84" si="584">SUM(AZ85:AZ87)</f>
        <v>0</v>
      </c>
      <c r="BA84" s="36">
        <f t="shared" ref="BA84" si="585">SUM(BA85:BA87)</f>
        <v>0</v>
      </c>
      <c r="BB84" s="36">
        <f t="shared" ref="BB84" si="586">SUM(BB85:BB87)</f>
        <v>0</v>
      </c>
      <c r="BC84" s="36">
        <f t="shared" ref="BC84" si="587">SUM(BC85:BC87)</f>
        <v>0</v>
      </c>
      <c r="BD84" s="36">
        <f t="shared" ref="BD84" si="588">SUM(BD85:BD87)</f>
        <v>0</v>
      </c>
      <c r="BE84" s="36">
        <f t="shared" ref="BE84" si="589">SUM(BE85:BE87)</f>
        <v>0</v>
      </c>
      <c r="BF84" s="36">
        <f t="shared" ref="BF84" si="590">SUM(BF85:BF87)</f>
        <v>0</v>
      </c>
      <c r="BG84" s="36">
        <f t="shared" ref="BG84" si="591">SUM(BG85:BG87)</f>
        <v>0</v>
      </c>
      <c r="BH84" s="36">
        <f t="shared" ref="BH84" si="592">SUM(BH85:BH87)</f>
        <v>0</v>
      </c>
      <c r="BI84" s="36">
        <f t="shared" ref="BI84" si="593">SUM(BI85:BI87)</f>
        <v>0</v>
      </c>
      <c r="BJ84" s="36">
        <f t="shared" ref="BJ84" si="594">SUM(BJ85:BJ87)</f>
        <v>0</v>
      </c>
      <c r="BK84" s="36">
        <f t="shared" ref="BK84" si="595">SUM(BK85:BK87)</f>
        <v>0</v>
      </c>
      <c r="BL84" s="36">
        <f t="shared" ref="BL84" si="596">SUM(BL85:BL87)</f>
        <v>0</v>
      </c>
      <c r="BM84" s="36">
        <f t="shared" ref="BM84" si="597">SUM(BM85:BM87)</f>
        <v>0</v>
      </c>
      <c r="BN84" s="34">
        <v>0</v>
      </c>
      <c r="BO84" s="34">
        <v>0</v>
      </c>
      <c r="BP84" s="34">
        <v>0</v>
      </c>
      <c r="BQ84" s="34">
        <v>0</v>
      </c>
      <c r="BR84" s="34">
        <v>0</v>
      </c>
      <c r="BS84" s="37" t="s">
        <v>197</v>
      </c>
      <c r="BT84" s="34">
        <v>0</v>
      </c>
      <c r="BU84" s="34">
        <v>0</v>
      </c>
      <c r="BV84" s="34">
        <v>0</v>
      </c>
      <c r="BW84" s="34">
        <v>0</v>
      </c>
      <c r="BX84" s="36">
        <f>SUM(BX85:BX87)</f>
        <v>0</v>
      </c>
      <c r="BY84" s="36">
        <f t="shared" ref="BY84" si="598">SUM(BY85:BY87)</f>
        <v>0</v>
      </c>
      <c r="BZ84" s="36">
        <f t="shared" ref="BZ84" si="599">SUM(BZ85:BZ87)</f>
        <v>0</v>
      </c>
      <c r="CA84" s="36">
        <f t="shared" ref="CA84" si="600">SUM(CA85:CA87)</f>
        <v>0</v>
      </c>
      <c r="CB84" s="36">
        <f t="shared" ref="CB84" si="601">SUM(CB85:CB87)</f>
        <v>0</v>
      </c>
      <c r="CC84" s="36">
        <f t="shared" ref="CC84" si="602">SUM(CC85:CC87)</f>
        <v>0</v>
      </c>
      <c r="CD84" s="36">
        <f t="shared" ref="CD84" si="603">SUM(CD85:CD87)</f>
        <v>0</v>
      </c>
      <c r="CE84" s="36">
        <f t="shared" ref="CE84" si="604">SUM(CE85:CE87)</f>
        <v>0</v>
      </c>
      <c r="CF84" s="36">
        <f t="shared" ref="CF84" si="605">SUM(CF85:CF87)</f>
        <v>0</v>
      </c>
      <c r="CG84" s="36">
        <f t="shared" ref="CG84" si="606">SUM(CG85:CG87)</f>
        <v>0</v>
      </c>
      <c r="CH84" s="36">
        <f t="shared" ref="CH84" si="607">SUM(CH85:CH87)</f>
        <v>0</v>
      </c>
      <c r="CI84" s="36">
        <f t="shared" ref="CI84" si="608">SUM(CI85:CI87)</f>
        <v>0</v>
      </c>
      <c r="CJ84" s="36">
        <f t="shared" ref="CJ84" si="609">SUM(CJ85:CJ87)</f>
        <v>0</v>
      </c>
      <c r="CK84" s="36">
        <f t="shared" ref="CK84" si="610">SUM(CK85:CK87)</f>
        <v>0</v>
      </c>
      <c r="CL84" s="36">
        <f t="shared" ref="CL84" si="611">SUM(CL85:CL87)</f>
        <v>0</v>
      </c>
      <c r="CM84" s="36">
        <f t="shared" ref="CM84" si="612">SUM(CM85:CM87)</f>
        <v>0</v>
      </c>
      <c r="CN84" s="36">
        <f t="shared" ref="CN84" si="613">SUM(CN85:CN87)</f>
        <v>0</v>
      </c>
      <c r="CO84" s="36">
        <f t="shared" ref="CO84" si="614">SUM(CO85:CO87)</f>
        <v>0</v>
      </c>
      <c r="CP84" s="36">
        <f t="shared" ref="CP84" si="615">SUM(CP85:CP87)</f>
        <v>0</v>
      </c>
      <c r="CQ84" s="36">
        <f t="shared" ref="CQ84" si="616">SUM(CQ85:CQ87)</f>
        <v>0</v>
      </c>
      <c r="CR84" s="34">
        <v>0</v>
      </c>
      <c r="CS84" s="34">
        <v>0</v>
      </c>
      <c r="CT84" s="34">
        <v>0</v>
      </c>
      <c r="CU84" s="34">
        <v>0</v>
      </c>
      <c r="CV84" s="34">
        <v>0</v>
      </c>
      <c r="CW84" s="36">
        <f>SUM(CW85:CW87)</f>
        <v>5038.7</v>
      </c>
      <c r="CX84" s="36">
        <f t="shared" ref="CX84" si="617">SUM(CX85:CX87)</f>
        <v>0</v>
      </c>
      <c r="CY84" s="36">
        <f t="shared" ref="CY84" si="618">SUM(CY85:CY87)</f>
        <v>5038.7</v>
      </c>
      <c r="CZ84" s="36">
        <f t="shared" ref="CZ84" si="619">SUM(CZ85:CZ87)</f>
        <v>0</v>
      </c>
      <c r="DA84" s="36">
        <f t="shared" ref="DA84:DF84" si="620">SUM(DA85:DA87)</f>
        <v>0</v>
      </c>
      <c r="DB84" s="36">
        <f t="shared" si="620"/>
        <v>0</v>
      </c>
      <c r="DC84" s="36">
        <f t="shared" si="620"/>
        <v>0</v>
      </c>
      <c r="DD84" s="36">
        <f t="shared" si="620"/>
        <v>0</v>
      </c>
      <c r="DE84" s="36">
        <f t="shared" si="620"/>
        <v>0</v>
      </c>
      <c r="DF84" s="36">
        <f t="shared" si="620"/>
        <v>0</v>
      </c>
      <c r="DG84" s="34">
        <v>0</v>
      </c>
      <c r="DH84" s="34">
        <v>0</v>
      </c>
      <c r="DI84" s="34">
        <v>0</v>
      </c>
      <c r="DJ84" s="34">
        <v>0</v>
      </c>
      <c r="DK84" s="34">
        <v>0</v>
      </c>
      <c r="DL84" s="36">
        <f>SUM(DL85:DL87)</f>
        <v>0</v>
      </c>
      <c r="DM84" s="36">
        <f t="shared" ref="DM84" si="621">SUM(DM85:DM87)</f>
        <v>0</v>
      </c>
      <c r="DN84" s="36">
        <f t="shared" ref="DN84" si="622">SUM(DN85:DN87)</f>
        <v>0</v>
      </c>
      <c r="DO84" s="36">
        <f t="shared" ref="DO84" si="623">SUM(DO85:DO87)</f>
        <v>0</v>
      </c>
      <c r="DP84" s="36">
        <f t="shared" ref="DP84:DU84" si="624">SUM(DP85:DP87)</f>
        <v>0</v>
      </c>
      <c r="DQ84" s="36">
        <f t="shared" si="624"/>
        <v>0</v>
      </c>
      <c r="DR84" s="36">
        <f t="shared" si="624"/>
        <v>0</v>
      </c>
      <c r="DS84" s="36">
        <f t="shared" si="624"/>
        <v>0</v>
      </c>
      <c r="DT84" s="36">
        <f t="shared" si="624"/>
        <v>0</v>
      </c>
      <c r="DU84" s="36">
        <f t="shared" si="624"/>
        <v>0</v>
      </c>
      <c r="DV84" s="37" t="s">
        <v>0</v>
      </c>
    </row>
    <row r="85" spans="1:126" ht="146.25" x14ac:dyDescent="0.2">
      <c r="A85" s="38" t="s">
        <v>0</v>
      </c>
      <c r="B85" s="39" t="s">
        <v>447</v>
      </c>
      <c r="C85" s="39" t="s">
        <v>448</v>
      </c>
      <c r="D85" s="38" t="s">
        <v>449</v>
      </c>
      <c r="E85" s="1" t="s">
        <v>551</v>
      </c>
      <c r="F85" s="1" t="s">
        <v>0</v>
      </c>
      <c r="G85" s="1" t="s">
        <v>0</v>
      </c>
      <c r="H85" s="1" t="s">
        <v>0</v>
      </c>
      <c r="I85" s="1" t="s">
        <v>0</v>
      </c>
      <c r="J85" s="1" t="s">
        <v>0</v>
      </c>
      <c r="K85" s="1" t="s">
        <v>0</v>
      </c>
      <c r="L85" s="1" t="s">
        <v>0</v>
      </c>
      <c r="M85" s="1" t="s">
        <v>0</v>
      </c>
      <c r="N85" s="1" t="s">
        <v>0</v>
      </c>
      <c r="O85" s="1" t="s">
        <v>0</v>
      </c>
      <c r="P85" s="1" t="s">
        <v>0</v>
      </c>
      <c r="Q85" s="1" t="s">
        <v>0</v>
      </c>
      <c r="R85" s="1" t="s">
        <v>0</v>
      </c>
      <c r="S85" s="1" t="s">
        <v>0</v>
      </c>
      <c r="T85" s="1" t="s">
        <v>0</v>
      </c>
      <c r="U85" s="1" t="s">
        <v>0</v>
      </c>
      <c r="V85" s="1" t="s">
        <v>0</v>
      </c>
      <c r="W85" s="1" t="s">
        <v>0</v>
      </c>
      <c r="X85" s="1" t="s">
        <v>0</v>
      </c>
      <c r="Y85" s="1" t="s">
        <v>625</v>
      </c>
      <c r="Z85" s="1" t="s">
        <v>0</v>
      </c>
      <c r="AA85" s="1" t="s">
        <v>0</v>
      </c>
      <c r="AB85" s="1" t="s">
        <v>0</v>
      </c>
      <c r="AC85" s="1" t="s">
        <v>0</v>
      </c>
      <c r="AD85" s="1" t="s">
        <v>0</v>
      </c>
      <c r="AE85" s="1" t="s">
        <v>671</v>
      </c>
      <c r="AF85" s="32" t="s">
        <v>0</v>
      </c>
      <c r="AG85" s="32" t="s">
        <v>0</v>
      </c>
      <c r="AH85" s="31" t="s">
        <v>0</v>
      </c>
      <c r="AI85" s="31" t="s">
        <v>389</v>
      </c>
      <c r="AJ85" s="34">
        <v>0</v>
      </c>
      <c r="AK85" s="34">
        <v>0</v>
      </c>
      <c r="AL85" s="34">
        <v>0</v>
      </c>
      <c r="AM85" s="35">
        <v>0</v>
      </c>
      <c r="AN85" s="34">
        <v>0</v>
      </c>
      <c r="AO85" s="34">
        <v>0</v>
      </c>
      <c r="AP85" s="34">
        <v>0</v>
      </c>
      <c r="AQ85" s="34">
        <v>0</v>
      </c>
      <c r="AR85" s="34">
        <v>0</v>
      </c>
      <c r="AS85" s="34">
        <v>0</v>
      </c>
      <c r="AT85" s="34">
        <v>5038.7</v>
      </c>
      <c r="AU85" s="34">
        <v>0</v>
      </c>
      <c r="AV85" s="34">
        <v>5038.7</v>
      </c>
      <c r="AW85" s="34">
        <v>0</v>
      </c>
      <c r="AX85" s="34">
        <v>0</v>
      </c>
      <c r="AY85" s="34">
        <v>0</v>
      </c>
      <c r="AZ85" s="34">
        <v>0</v>
      </c>
      <c r="BA85" s="34">
        <v>0</v>
      </c>
      <c r="BB85" s="34">
        <v>0</v>
      </c>
      <c r="BC85" s="34">
        <v>0</v>
      </c>
      <c r="BD85" s="34">
        <v>0</v>
      </c>
      <c r="BE85" s="34">
        <v>0</v>
      </c>
      <c r="BF85" s="34">
        <v>0</v>
      </c>
      <c r="BG85" s="34">
        <v>0</v>
      </c>
      <c r="BH85" s="34">
        <v>0</v>
      </c>
      <c r="BI85" s="34">
        <v>0</v>
      </c>
      <c r="BJ85" s="34">
        <v>0</v>
      </c>
      <c r="BK85" s="34">
        <v>0</v>
      </c>
      <c r="BL85" s="34">
        <v>0</v>
      </c>
      <c r="BM85" s="34">
        <v>0</v>
      </c>
      <c r="BN85" s="34">
        <v>0</v>
      </c>
      <c r="BO85" s="34">
        <v>0</v>
      </c>
      <c r="BP85" s="34">
        <v>0</v>
      </c>
      <c r="BQ85" s="34">
        <v>0</v>
      </c>
      <c r="BR85" s="34">
        <v>0</v>
      </c>
      <c r="BS85" s="37" t="s">
        <v>197</v>
      </c>
      <c r="BT85" s="34">
        <v>0</v>
      </c>
      <c r="BU85" s="34">
        <v>0</v>
      </c>
      <c r="BV85" s="34">
        <v>0</v>
      </c>
      <c r="BW85" s="34">
        <v>0</v>
      </c>
      <c r="BX85" s="34">
        <f>5038.7-5038.7</f>
        <v>0</v>
      </c>
      <c r="BY85" s="34">
        <v>0</v>
      </c>
      <c r="BZ85" s="34">
        <f>5038.7-5038.7</f>
        <v>0</v>
      </c>
      <c r="CA85" s="34">
        <v>0</v>
      </c>
      <c r="CB85" s="34">
        <v>0</v>
      </c>
      <c r="CC85" s="34">
        <v>0</v>
      </c>
      <c r="CD85" s="34">
        <v>0</v>
      </c>
      <c r="CE85" s="34">
        <v>0</v>
      </c>
      <c r="CF85" s="34">
        <v>0</v>
      </c>
      <c r="CG85" s="34">
        <v>0</v>
      </c>
      <c r="CH85" s="34">
        <v>0</v>
      </c>
      <c r="CI85" s="34">
        <v>0</v>
      </c>
      <c r="CJ85" s="34">
        <v>0</v>
      </c>
      <c r="CK85" s="34">
        <v>0</v>
      </c>
      <c r="CL85" s="34">
        <v>0</v>
      </c>
      <c r="CM85" s="34">
        <v>0</v>
      </c>
      <c r="CN85" s="34">
        <v>0</v>
      </c>
      <c r="CO85" s="34">
        <v>0</v>
      </c>
      <c r="CP85" s="34">
        <v>0</v>
      </c>
      <c r="CQ85" s="34">
        <v>0</v>
      </c>
      <c r="CR85" s="34">
        <v>0</v>
      </c>
      <c r="CS85" s="34">
        <v>0</v>
      </c>
      <c r="CT85" s="34">
        <v>0</v>
      </c>
      <c r="CU85" s="34">
        <v>0</v>
      </c>
      <c r="CV85" s="34">
        <v>0</v>
      </c>
      <c r="CW85" s="34">
        <v>5038.7</v>
      </c>
      <c r="CX85" s="34">
        <v>0</v>
      </c>
      <c r="CY85" s="34">
        <v>5038.7</v>
      </c>
      <c r="CZ85" s="34">
        <v>0</v>
      </c>
      <c r="DA85" s="34">
        <v>0</v>
      </c>
      <c r="DB85" s="34">
        <v>0</v>
      </c>
      <c r="DC85" s="34">
        <v>0</v>
      </c>
      <c r="DD85" s="34">
        <v>0</v>
      </c>
      <c r="DE85" s="34">
        <v>0</v>
      </c>
      <c r="DF85" s="34">
        <v>0</v>
      </c>
      <c r="DG85" s="34">
        <v>0</v>
      </c>
      <c r="DH85" s="34">
        <v>0</v>
      </c>
      <c r="DI85" s="34">
        <v>0</v>
      </c>
      <c r="DJ85" s="34">
        <v>0</v>
      </c>
      <c r="DK85" s="34">
        <v>0</v>
      </c>
      <c r="DL85" s="34">
        <f>5038.7-5038.7</f>
        <v>0</v>
      </c>
      <c r="DM85" s="34">
        <v>0</v>
      </c>
      <c r="DN85" s="34">
        <f>5038.7-5038.7</f>
        <v>0</v>
      </c>
      <c r="DO85" s="34">
        <v>0</v>
      </c>
      <c r="DP85" s="34">
        <v>0</v>
      </c>
      <c r="DQ85" s="34">
        <v>0</v>
      </c>
      <c r="DR85" s="34">
        <v>0</v>
      </c>
      <c r="DS85" s="34">
        <v>0</v>
      </c>
      <c r="DT85" s="34">
        <v>0</v>
      </c>
      <c r="DU85" s="34">
        <v>0</v>
      </c>
      <c r="DV85" s="3" t="s">
        <v>0</v>
      </c>
    </row>
    <row r="86" spans="1:126" ht="63" x14ac:dyDescent="0.2">
      <c r="A86" s="38" t="s">
        <v>0</v>
      </c>
      <c r="B86" s="39" t="s">
        <v>450</v>
      </c>
      <c r="C86" s="39" t="s">
        <v>451</v>
      </c>
      <c r="D86" s="38" t="s">
        <v>452</v>
      </c>
      <c r="E86" s="32" t="s">
        <v>0</v>
      </c>
      <c r="F86" s="32" t="s">
        <v>0</v>
      </c>
      <c r="G86" s="32" t="s">
        <v>0</v>
      </c>
      <c r="H86" s="32" t="s">
        <v>0</v>
      </c>
      <c r="I86" s="32" t="s">
        <v>0</v>
      </c>
      <c r="J86" s="32" t="s">
        <v>0</v>
      </c>
      <c r="K86" s="31" t="s">
        <v>0</v>
      </c>
      <c r="L86" s="32" t="s">
        <v>0</v>
      </c>
      <c r="M86" s="32" t="s">
        <v>0</v>
      </c>
      <c r="N86" s="32" t="s">
        <v>0</v>
      </c>
      <c r="O86" s="32" t="s">
        <v>0</v>
      </c>
      <c r="P86" s="32" t="s">
        <v>0</v>
      </c>
      <c r="Q86" s="32" t="s">
        <v>0</v>
      </c>
      <c r="R86" s="31" t="s">
        <v>0</v>
      </c>
      <c r="S86" s="32" t="s">
        <v>0</v>
      </c>
      <c r="T86" s="32" t="s">
        <v>0</v>
      </c>
      <c r="U86" s="32" t="s">
        <v>0</v>
      </c>
      <c r="V86" s="32" t="s">
        <v>0</v>
      </c>
      <c r="W86" s="32" t="s">
        <v>0</v>
      </c>
      <c r="X86" s="32" t="s">
        <v>0</v>
      </c>
      <c r="Y86" s="32" t="s">
        <v>0</v>
      </c>
      <c r="Z86" s="32" t="s">
        <v>0</v>
      </c>
      <c r="AA86" s="32" t="s">
        <v>0</v>
      </c>
      <c r="AB86" s="32" t="s">
        <v>0</v>
      </c>
      <c r="AC86" s="32" t="s">
        <v>0</v>
      </c>
      <c r="AD86" s="32" t="s">
        <v>0</v>
      </c>
      <c r="AE86" s="32" t="s">
        <v>0</v>
      </c>
      <c r="AF86" s="32" t="s">
        <v>0</v>
      </c>
      <c r="AG86" s="32" t="s">
        <v>0</v>
      </c>
      <c r="AH86" s="31" t="s">
        <v>0</v>
      </c>
      <c r="AI86" s="31" t="s">
        <v>434</v>
      </c>
      <c r="AJ86" s="34">
        <v>0</v>
      </c>
      <c r="AK86" s="34">
        <v>0</v>
      </c>
      <c r="AL86" s="34">
        <v>0</v>
      </c>
      <c r="AM86" s="35">
        <v>0</v>
      </c>
      <c r="AN86" s="34">
        <v>0</v>
      </c>
      <c r="AO86" s="34">
        <v>0</v>
      </c>
      <c r="AP86" s="34">
        <v>0</v>
      </c>
      <c r="AQ86" s="34">
        <v>0</v>
      </c>
      <c r="AR86" s="34">
        <v>0</v>
      </c>
      <c r="AS86" s="34">
        <v>0</v>
      </c>
      <c r="AT86" s="34">
        <v>0</v>
      </c>
      <c r="AU86" s="34">
        <v>0</v>
      </c>
      <c r="AV86" s="34">
        <v>0</v>
      </c>
      <c r="AW86" s="34">
        <v>0</v>
      </c>
      <c r="AX86" s="34">
        <v>0</v>
      </c>
      <c r="AY86" s="34">
        <v>0</v>
      </c>
      <c r="AZ86" s="34">
        <v>0</v>
      </c>
      <c r="BA86" s="34">
        <v>0</v>
      </c>
      <c r="BB86" s="34">
        <v>0</v>
      </c>
      <c r="BC86" s="34">
        <v>0</v>
      </c>
      <c r="BD86" s="34">
        <v>0</v>
      </c>
      <c r="BE86" s="34">
        <v>0</v>
      </c>
      <c r="BF86" s="34">
        <v>0</v>
      </c>
      <c r="BG86" s="34">
        <v>0</v>
      </c>
      <c r="BH86" s="34">
        <v>0</v>
      </c>
      <c r="BI86" s="34">
        <v>0</v>
      </c>
      <c r="BJ86" s="34">
        <v>0</v>
      </c>
      <c r="BK86" s="34">
        <v>0</v>
      </c>
      <c r="BL86" s="34">
        <v>0</v>
      </c>
      <c r="BM86" s="34">
        <v>0</v>
      </c>
      <c r="BN86" s="34">
        <v>0</v>
      </c>
      <c r="BO86" s="34">
        <v>0</v>
      </c>
      <c r="BP86" s="34">
        <v>0</v>
      </c>
      <c r="BQ86" s="34">
        <v>0</v>
      </c>
      <c r="BR86" s="34">
        <v>0</v>
      </c>
      <c r="BS86" s="37" t="s">
        <v>197</v>
      </c>
      <c r="BT86" s="34">
        <v>0</v>
      </c>
      <c r="BU86" s="34">
        <v>0</v>
      </c>
      <c r="BV86" s="34">
        <v>0</v>
      </c>
      <c r="BW86" s="34">
        <v>0</v>
      </c>
      <c r="BX86" s="34">
        <v>0</v>
      </c>
      <c r="BY86" s="34">
        <v>0</v>
      </c>
      <c r="BZ86" s="34">
        <v>0</v>
      </c>
      <c r="CA86" s="34">
        <v>0</v>
      </c>
      <c r="CB86" s="34">
        <v>0</v>
      </c>
      <c r="CC86" s="34">
        <v>0</v>
      </c>
      <c r="CD86" s="34">
        <v>0</v>
      </c>
      <c r="CE86" s="34">
        <v>0</v>
      </c>
      <c r="CF86" s="34">
        <v>0</v>
      </c>
      <c r="CG86" s="34">
        <v>0</v>
      </c>
      <c r="CH86" s="34">
        <v>0</v>
      </c>
      <c r="CI86" s="34">
        <v>0</v>
      </c>
      <c r="CJ86" s="34">
        <v>0</v>
      </c>
      <c r="CK86" s="34">
        <v>0</v>
      </c>
      <c r="CL86" s="34">
        <v>0</v>
      </c>
      <c r="CM86" s="34">
        <v>0</v>
      </c>
      <c r="CN86" s="34">
        <v>0</v>
      </c>
      <c r="CO86" s="34">
        <v>0</v>
      </c>
      <c r="CP86" s="34">
        <v>0</v>
      </c>
      <c r="CQ86" s="34">
        <v>0</v>
      </c>
      <c r="CR86" s="34">
        <v>0</v>
      </c>
      <c r="CS86" s="34">
        <v>0</v>
      </c>
      <c r="CT86" s="34">
        <v>0</v>
      </c>
      <c r="CU86" s="34">
        <v>0</v>
      </c>
      <c r="CV86" s="34">
        <v>0</v>
      </c>
      <c r="CW86" s="34">
        <v>0</v>
      </c>
      <c r="CX86" s="34">
        <v>0</v>
      </c>
      <c r="CY86" s="34">
        <v>0</v>
      </c>
      <c r="CZ86" s="34">
        <v>0</v>
      </c>
      <c r="DA86" s="34">
        <v>0</v>
      </c>
      <c r="DB86" s="34">
        <v>0</v>
      </c>
      <c r="DC86" s="34">
        <v>0</v>
      </c>
      <c r="DD86" s="34">
        <v>0</v>
      </c>
      <c r="DE86" s="34">
        <v>0</v>
      </c>
      <c r="DF86" s="34">
        <v>0</v>
      </c>
      <c r="DG86" s="34">
        <v>0</v>
      </c>
      <c r="DH86" s="34">
        <v>0</v>
      </c>
      <c r="DI86" s="34">
        <v>0</v>
      </c>
      <c r="DJ86" s="34">
        <v>0</v>
      </c>
      <c r="DK86" s="34">
        <v>0</v>
      </c>
      <c r="DL86" s="34">
        <v>0</v>
      </c>
      <c r="DM86" s="34">
        <v>0</v>
      </c>
      <c r="DN86" s="34">
        <v>0</v>
      </c>
      <c r="DO86" s="34">
        <v>0</v>
      </c>
      <c r="DP86" s="34">
        <v>0</v>
      </c>
      <c r="DQ86" s="34">
        <v>0</v>
      </c>
      <c r="DR86" s="34">
        <v>0</v>
      </c>
      <c r="DS86" s="34">
        <v>0</v>
      </c>
      <c r="DT86" s="34">
        <v>0</v>
      </c>
      <c r="DU86" s="34">
        <v>0</v>
      </c>
      <c r="DV86" s="3" t="s">
        <v>202</v>
      </c>
    </row>
    <row r="87" spans="1:126" ht="52.5" x14ac:dyDescent="0.2">
      <c r="A87" s="38" t="s">
        <v>0</v>
      </c>
      <c r="B87" s="39" t="s">
        <v>453</v>
      </c>
      <c r="C87" s="39" t="s">
        <v>454</v>
      </c>
      <c r="D87" s="38" t="s">
        <v>455</v>
      </c>
      <c r="E87" s="32" t="s">
        <v>0</v>
      </c>
      <c r="F87" s="32" t="s">
        <v>0</v>
      </c>
      <c r="G87" s="32" t="s">
        <v>0</v>
      </c>
      <c r="H87" s="32" t="s">
        <v>0</v>
      </c>
      <c r="I87" s="32" t="s">
        <v>0</v>
      </c>
      <c r="J87" s="32" t="s">
        <v>0</v>
      </c>
      <c r="K87" s="31" t="s">
        <v>0</v>
      </c>
      <c r="L87" s="32" t="s">
        <v>0</v>
      </c>
      <c r="M87" s="32" t="s">
        <v>0</v>
      </c>
      <c r="N87" s="32" t="s">
        <v>0</v>
      </c>
      <c r="O87" s="32" t="s">
        <v>0</v>
      </c>
      <c r="P87" s="32" t="s">
        <v>0</v>
      </c>
      <c r="Q87" s="32" t="s">
        <v>0</v>
      </c>
      <c r="R87" s="31" t="s">
        <v>0</v>
      </c>
      <c r="S87" s="32" t="s">
        <v>0</v>
      </c>
      <c r="T87" s="32" t="s">
        <v>0</v>
      </c>
      <c r="U87" s="32" t="s">
        <v>0</v>
      </c>
      <c r="V87" s="32" t="s">
        <v>0</v>
      </c>
      <c r="W87" s="32" t="s">
        <v>0</v>
      </c>
      <c r="X87" s="32" t="s">
        <v>0</v>
      </c>
      <c r="Y87" s="32" t="s">
        <v>0</v>
      </c>
      <c r="Z87" s="32" t="s">
        <v>0</v>
      </c>
      <c r="AA87" s="32" t="s">
        <v>0</v>
      </c>
      <c r="AB87" s="32" t="s">
        <v>0</v>
      </c>
      <c r="AC87" s="32" t="s">
        <v>0</v>
      </c>
      <c r="AD87" s="32" t="s">
        <v>0</v>
      </c>
      <c r="AE87" s="32" t="s">
        <v>0</v>
      </c>
      <c r="AF87" s="32" t="s">
        <v>0</v>
      </c>
      <c r="AG87" s="32" t="s">
        <v>0</v>
      </c>
      <c r="AH87" s="31" t="s">
        <v>0</v>
      </c>
      <c r="AI87" s="31" t="s">
        <v>434</v>
      </c>
      <c r="AJ87" s="34">
        <v>0</v>
      </c>
      <c r="AK87" s="34">
        <v>0</v>
      </c>
      <c r="AL87" s="34">
        <v>0</v>
      </c>
      <c r="AM87" s="35">
        <v>0</v>
      </c>
      <c r="AN87" s="34">
        <v>0</v>
      </c>
      <c r="AO87" s="34">
        <v>0</v>
      </c>
      <c r="AP87" s="34">
        <v>0</v>
      </c>
      <c r="AQ87" s="34">
        <v>0</v>
      </c>
      <c r="AR87" s="34">
        <v>0</v>
      </c>
      <c r="AS87" s="34">
        <v>0</v>
      </c>
      <c r="AT87" s="34">
        <v>0</v>
      </c>
      <c r="AU87" s="34">
        <v>0</v>
      </c>
      <c r="AV87" s="34">
        <v>0</v>
      </c>
      <c r="AW87" s="34">
        <v>0</v>
      </c>
      <c r="AX87" s="34">
        <v>0</v>
      </c>
      <c r="AY87" s="34">
        <v>0</v>
      </c>
      <c r="AZ87" s="34">
        <v>0</v>
      </c>
      <c r="BA87" s="34">
        <v>0</v>
      </c>
      <c r="BB87" s="34">
        <v>0</v>
      </c>
      <c r="BC87" s="34">
        <v>0</v>
      </c>
      <c r="BD87" s="34">
        <v>0</v>
      </c>
      <c r="BE87" s="34">
        <v>0</v>
      </c>
      <c r="BF87" s="34">
        <v>0</v>
      </c>
      <c r="BG87" s="34">
        <v>0</v>
      </c>
      <c r="BH87" s="34">
        <v>0</v>
      </c>
      <c r="BI87" s="34">
        <v>0</v>
      </c>
      <c r="BJ87" s="34">
        <v>0</v>
      </c>
      <c r="BK87" s="34">
        <v>0</v>
      </c>
      <c r="BL87" s="34">
        <v>0</v>
      </c>
      <c r="BM87" s="34">
        <v>0</v>
      </c>
      <c r="BN87" s="34">
        <v>0</v>
      </c>
      <c r="BO87" s="34">
        <v>0</v>
      </c>
      <c r="BP87" s="34">
        <v>0</v>
      </c>
      <c r="BQ87" s="34">
        <v>0</v>
      </c>
      <c r="BR87" s="34">
        <v>0</v>
      </c>
      <c r="BS87" s="37" t="s">
        <v>197</v>
      </c>
      <c r="BT87" s="34">
        <v>0</v>
      </c>
      <c r="BU87" s="34">
        <v>0</v>
      </c>
      <c r="BV87" s="34">
        <v>0</v>
      </c>
      <c r="BW87" s="34">
        <v>0</v>
      </c>
      <c r="BX87" s="34">
        <v>0</v>
      </c>
      <c r="BY87" s="34">
        <v>0</v>
      </c>
      <c r="BZ87" s="34">
        <v>0</v>
      </c>
      <c r="CA87" s="34">
        <v>0</v>
      </c>
      <c r="CB87" s="34">
        <v>0</v>
      </c>
      <c r="CC87" s="34">
        <v>0</v>
      </c>
      <c r="CD87" s="34">
        <v>0</v>
      </c>
      <c r="CE87" s="34">
        <v>0</v>
      </c>
      <c r="CF87" s="34">
        <v>0</v>
      </c>
      <c r="CG87" s="34">
        <v>0</v>
      </c>
      <c r="CH87" s="34">
        <v>0</v>
      </c>
      <c r="CI87" s="34">
        <v>0</v>
      </c>
      <c r="CJ87" s="34">
        <v>0</v>
      </c>
      <c r="CK87" s="34">
        <v>0</v>
      </c>
      <c r="CL87" s="34">
        <v>0</v>
      </c>
      <c r="CM87" s="34">
        <v>0</v>
      </c>
      <c r="CN87" s="34">
        <v>0</v>
      </c>
      <c r="CO87" s="34">
        <v>0</v>
      </c>
      <c r="CP87" s="34">
        <v>0</v>
      </c>
      <c r="CQ87" s="34">
        <v>0</v>
      </c>
      <c r="CR87" s="34">
        <v>0</v>
      </c>
      <c r="CS87" s="34">
        <v>0</v>
      </c>
      <c r="CT87" s="34">
        <v>0</v>
      </c>
      <c r="CU87" s="34">
        <v>0</v>
      </c>
      <c r="CV87" s="34">
        <v>0</v>
      </c>
      <c r="CW87" s="34">
        <v>0</v>
      </c>
      <c r="CX87" s="34">
        <v>0</v>
      </c>
      <c r="CY87" s="34">
        <v>0</v>
      </c>
      <c r="CZ87" s="34">
        <v>0</v>
      </c>
      <c r="DA87" s="34">
        <v>0</v>
      </c>
      <c r="DB87" s="34">
        <v>0</v>
      </c>
      <c r="DC87" s="34">
        <v>0</v>
      </c>
      <c r="DD87" s="34">
        <v>0</v>
      </c>
      <c r="DE87" s="34">
        <v>0</v>
      </c>
      <c r="DF87" s="34">
        <v>0</v>
      </c>
      <c r="DG87" s="34">
        <v>0</v>
      </c>
      <c r="DH87" s="34">
        <v>0</v>
      </c>
      <c r="DI87" s="34">
        <v>0</v>
      </c>
      <c r="DJ87" s="34">
        <v>0</v>
      </c>
      <c r="DK87" s="34">
        <v>0</v>
      </c>
      <c r="DL87" s="34">
        <v>0</v>
      </c>
      <c r="DM87" s="34">
        <v>0</v>
      </c>
      <c r="DN87" s="34">
        <v>0</v>
      </c>
      <c r="DO87" s="34">
        <v>0</v>
      </c>
      <c r="DP87" s="34">
        <v>0</v>
      </c>
      <c r="DQ87" s="34">
        <v>0</v>
      </c>
      <c r="DR87" s="34">
        <v>0</v>
      </c>
      <c r="DS87" s="34">
        <v>0</v>
      </c>
      <c r="DT87" s="34">
        <v>0</v>
      </c>
      <c r="DU87" s="34">
        <v>0</v>
      </c>
      <c r="DV87" s="3" t="s">
        <v>202</v>
      </c>
    </row>
    <row r="88" spans="1:126" ht="45" x14ac:dyDescent="0.2">
      <c r="A88" s="32" t="s">
        <v>0</v>
      </c>
      <c r="B88" s="32" t="s">
        <v>456</v>
      </c>
      <c r="C88" s="32" t="s">
        <v>457</v>
      </c>
      <c r="D88" s="27" t="s">
        <v>458</v>
      </c>
      <c r="E88" s="33" t="s">
        <v>178</v>
      </c>
      <c r="F88" s="33" t="s">
        <v>178</v>
      </c>
      <c r="G88" s="33" t="s">
        <v>178</v>
      </c>
      <c r="H88" s="33" t="s">
        <v>178</v>
      </c>
      <c r="I88" s="33" t="s">
        <v>178</v>
      </c>
      <c r="J88" s="33" t="s">
        <v>178</v>
      </c>
      <c r="K88" s="33" t="s">
        <v>178</v>
      </c>
      <c r="L88" s="33" t="s">
        <v>178</v>
      </c>
      <c r="M88" s="33" t="s">
        <v>178</v>
      </c>
      <c r="N88" s="33" t="s">
        <v>178</v>
      </c>
      <c r="O88" s="33" t="s">
        <v>178</v>
      </c>
      <c r="P88" s="33" t="s">
        <v>178</v>
      </c>
      <c r="Q88" s="33" t="s">
        <v>178</v>
      </c>
      <c r="R88" s="33" t="s">
        <v>178</v>
      </c>
      <c r="S88" s="33" t="s">
        <v>178</v>
      </c>
      <c r="T88" s="33" t="s">
        <v>178</v>
      </c>
      <c r="U88" s="33" t="s">
        <v>178</v>
      </c>
      <c r="V88" s="33" t="s">
        <v>178</v>
      </c>
      <c r="W88" s="33" t="s">
        <v>178</v>
      </c>
      <c r="X88" s="33" t="s">
        <v>178</v>
      </c>
      <c r="Y88" s="33" t="s">
        <v>178</v>
      </c>
      <c r="Z88" s="33" t="s">
        <v>178</v>
      </c>
      <c r="AA88" s="33" t="s">
        <v>178</v>
      </c>
      <c r="AB88" s="33" t="s">
        <v>178</v>
      </c>
      <c r="AC88" s="33" t="s">
        <v>178</v>
      </c>
      <c r="AD88" s="33" t="s">
        <v>178</v>
      </c>
      <c r="AE88" s="33" t="s">
        <v>178</v>
      </c>
      <c r="AF88" s="33" t="s">
        <v>178</v>
      </c>
      <c r="AG88" s="33" t="s">
        <v>178</v>
      </c>
      <c r="AH88" s="33" t="s">
        <v>178</v>
      </c>
      <c r="AI88" s="33" t="s">
        <v>178</v>
      </c>
      <c r="AJ88" s="34">
        <v>1171106.5</v>
      </c>
      <c r="AK88" s="34">
        <v>1169478.6000000001</v>
      </c>
      <c r="AL88" s="34">
        <v>0</v>
      </c>
      <c r="AM88" s="35">
        <v>0</v>
      </c>
      <c r="AN88" s="34">
        <v>1171106.5</v>
      </c>
      <c r="AO88" s="34">
        <v>1169478.6000000001</v>
      </c>
      <c r="AP88" s="34">
        <v>0</v>
      </c>
      <c r="AQ88" s="34">
        <v>0</v>
      </c>
      <c r="AR88" s="34">
        <v>0</v>
      </c>
      <c r="AS88" s="34">
        <v>0</v>
      </c>
      <c r="AT88" s="36">
        <f>SUM(AT89:AT91)</f>
        <v>1077523</v>
      </c>
      <c r="AU88" s="36">
        <f t="shared" ref="AU88:AX88" si="625">SUM(AU89:AU91)</f>
        <v>26711</v>
      </c>
      <c r="AV88" s="36">
        <f t="shared" si="625"/>
        <v>1050812</v>
      </c>
      <c r="AW88" s="36">
        <f t="shared" si="625"/>
        <v>0</v>
      </c>
      <c r="AX88" s="36">
        <f t="shared" si="625"/>
        <v>0</v>
      </c>
      <c r="AY88" s="36">
        <f t="shared" ref="AY88" si="626">SUM(AY89:AY91)</f>
        <v>1156278.1000000001</v>
      </c>
      <c r="AZ88" s="36">
        <f t="shared" ref="AZ88" si="627">SUM(AZ89:AZ91)</f>
        <v>80132.800000000003</v>
      </c>
      <c r="BA88" s="36">
        <f t="shared" ref="BA88" si="628">SUM(BA89:BA91)</f>
        <v>1076145.3</v>
      </c>
      <c r="BB88" s="36">
        <f t="shared" ref="BB88" si="629">SUM(BB89:BB91)</f>
        <v>0</v>
      </c>
      <c r="BC88" s="36">
        <f t="shared" ref="BC88" si="630">SUM(BC89:BC91)</f>
        <v>0</v>
      </c>
      <c r="BD88" s="36">
        <f t="shared" ref="BD88" si="631">SUM(BD89:BD91)</f>
        <v>1048625</v>
      </c>
      <c r="BE88" s="36">
        <f t="shared" ref="BE88" si="632">SUM(BE89:BE91)</f>
        <v>80132.800000000003</v>
      </c>
      <c r="BF88" s="36">
        <f t="shared" ref="BF88" si="633">SUM(BF89:BF91)</f>
        <v>968492.2</v>
      </c>
      <c r="BG88" s="36">
        <f t="shared" ref="BG88" si="634">SUM(BG89:BG91)</f>
        <v>0</v>
      </c>
      <c r="BH88" s="36">
        <f t="shared" ref="BH88" si="635">SUM(BH89:BH91)</f>
        <v>0</v>
      </c>
      <c r="BI88" s="36">
        <f t="shared" ref="BI88" si="636">SUM(BI89:BI91)</f>
        <v>997059.2</v>
      </c>
      <c r="BJ88" s="36">
        <f t="shared" ref="BJ88" si="637">SUM(BJ89:BJ91)</f>
        <v>0</v>
      </c>
      <c r="BK88" s="36">
        <f t="shared" ref="BK88" si="638">SUM(BK89:BK91)</f>
        <v>997059.2</v>
      </c>
      <c r="BL88" s="36">
        <f t="shared" ref="BL88" si="639">SUM(BL89:BL91)</f>
        <v>0</v>
      </c>
      <c r="BM88" s="36">
        <f t="shared" ref="BM88" si="640">SUM(BM89:BM91)</f>
        <v>0</v>
      </c>
      <c r="BN88" s="34">
        <v>1140545.6000000001</v>
      </c>
      <c r="BO88" s="34">
        <v>1138917.7</v>
      </c>
      <c r="BP88" s="34">
        <v>0</v>
      </c>
      <c r="BQ88" s="34">
        <v>0</v>
      </c>
      <c r="BR88" s="34">
        <v>1140545.6000000001</v>
      </c>
      <c r="BS88" s="37" t="s">
        <v>459</v>
      </c>
      <c r="BT88" s="34">
        <v>0</v>
      </c>
      <c r="BU88" s="34">
        <v>0</v>
      </c>
      <c r="BV88" s="34">
        <v>0</v>
      </c>
      <c r="BW88" s="34">
        <v>0</v>
      </c>
      <c r="BX88" s="36">
        <f>SUM(BX89:BX91)</f>
        <v>1044658.1</v>
      </c>
      <c r="BY88" s="36">
        <f t="shared" ref="BY88" si="641">SUM(BY89:BY91)</f>
        <v>26711</v>
      </c>
      <c r="BZ88" s="36">
        <f t="shared" ref="BZ88" si="642">SUM(BZ89:BZ91)</f>
        <v>1017947.1</v>
      </c>
      <c r="CA88" s="36">
        <f t="shared" ref="CA88" si="643">SUM(CA89:CA91)</f>
        <v>0</v>
      </c>
      <c r="CB88" s="36">
        <f t="shared" ref="CB88" si="644">SUM(CB89:CB91)</f>
        <v>0</v>
      </c>
      <c r="CC88" s="36">
        <f t="shared" ref="CC88" si="645">SUM(CC89:CC91)</f>
        <v>1142924.5</v>
      </c>
      <c r="CD88" s="36">
        <f t="shared" ref="CD88" si="646">SUM(CD89:CD91)</f>
        <v>80132.800000000003</v>
      </c>
      <c r="CE88" s="36">
        <f t="shared" ref="CE88" si="647">SUM(CE89:CE91)</f>
        <v>1062791.7000000002</v>
      </c>
      <c r="CF88" s="36">
        <f t="shared" ref="CF88" si="648">SUM(CF89:CF91)</f>
        <v>0</v>
      </c>
      <c r="CG88" s="36">
        <f t="shared" ref="CG88" si="649">SUM(CG89:CG91)</f>
        <v>0</v>
      </c>
      <c r="CH88" s="36">
        <f t="shared" ref="CH88" si="650">SUM(CH89:CH91)</f>
        <v>1035271.5</v>
      </c>
      <c r="CI88" s="36">
        <f t="shared" ref="CI88" si="651">SUM(CI89:CI91)</f>
        <v>80132.800000000003</v>
      </c>
      <c r="CJ88" s="36">
        <f t="shared" ref="CJ88" si="652">SUM(CJ89:CJ91)</f>
        <v>955138.7</v>
      </c>
      <c r="CK88" s="36">
        <f t="shared" ref="CK88" si="653">SUM(CK89:CK91)</f>
        <v>0</v>
      </c>
      <c r="CL88" s="36">
        <f t="shared" ref="CL88" si="654">SUM(CL89:CL91)</f>
        <v>0</v>
      </c>
      <c r="CM88" s="36">
        <f t="shared" ref="CM88" si="655">SUM(CM89:CM91)</f>
        <v>983705.7</v>
      </c>
      <c r="CN88" s="36">
        <f t="shared" ref="CN88" si="656">SUM(CN89:CN91)</f>
        <v>0</v>
      </c>
      <c r="CO88" s="36">
        <f t="shared" ref="CO88" si="657">SUM(CO89:CO91)</f>
        <v>983705.7</v>
      </c>
      <c r="CP88" s="36">
        <f t="shared" ref="CP88" si="658">SUM(CP89:CP91)</f>
        <v>0</v>
      </c>
      <c r="CQ88" s="36">
        <f t="shared" ref="CQ88" si="659">SUM(CQ89:CQ91)</f>
        <v>0</v>
      </c>
      <c r="CR88" s="34">
        <v>1171106.5</v>
      </c>
      <c r="CS88" s="34">
        <v>0</v>
      </c>
      <c r="CT88" s="34">
        <v>1171106.5</v>
      </c>
      <c r="CU88" s="34">
        <v>0</v>
      </c>
      <c r="CV88" s="34">
        <v>0</v>
      </c>
      <c r="CW88" s="36">
        <f>SUM(CW89:CW91)</f>
        <v>1077523</v>
      </c>
      <c r="CX88" s="36">
        <f t="shared" ref="CX88" si="660">SUM(CX89:CX91)</f>
        <v>26711</v>
      </c>
      <c r="CY88" s="36">
        <f t="shared" ref="CY88" si="661">SUM(CY89:CY91)</f>
        <v>1050812</v>
      </c>
      <c r="CZ88" s="36">
        <f t="shared" ref="CZ88" si="662">SUM(CZ89:CZ91)</f>
        <v>0</v>
      </c>
      <c r="DA88" s="36">
        <f t="shared" ref="DA88:DF88" si="663">SUM(DA89:DA91)</f>
        <v>0</v>
      </c>
      <c r="DB88" s="36">
        <f t="shared" si="663"/>
        <v>1156278.1000000001</v>
      </c>
      <c r="DC88" s="36">
        <f t="shared" si="663"/>
        <v>80132.800000000003</v>
      </c>
      <c r="DD88" s="36">
        <f t="shared" si="663"/>
        <v>1076145.3</v>
      </c>
      <c r="DE88" s="36">
        <f t="shared" si="663"/>
        <v>0</v>
      </c>
      <c r="DF88" s="36">
        <f t="shared" si="663"/>
        <v>0</v>
      </c>
      <c r="DG88" s="34">
        <v>1140545.6000000001</v>
      </c>
      <c r="DH88" s="34">
        <v>0</v>
      </c>
      <c r="DI88" s="34">
        <v>1140545.6000000001</v>
      </c>
      <c r="DJ88" s="34">
        <v>0</v>
      </c>
      <c r="DK88" s="34">
        <v>0</v>
      </c>
      <c r="DL88" s="36">
        <f>SUM(DL89:DL91)</f>
        <v>1044658.1</v>
      </c>
      <c r="DM88" s="36">
        <f t="shared" ref="DM88" si="664">SUM(DM89:DM91)</f>
        <v>26711</v>
      </c>
      <c r="DN88" s="36">
        <f t="shared" ref="DN88" si="665">SUM(DN89:DN91)</f>
        <v>1017947.1</v>
      </c>
      <c r="DO88" s="36">
        <f t="shared" ref="DO88" si="666">SUM(DO89:DO91)</f>
        <v>0</v>
      </c>
      <c r="DP88" s="36">
        <f t="shared" ref="DP88:DU88" si="667">SUM(DP89:DP91)</f>
        <v>0</v>
      </c>
      <c r="DQ88" s="36">
        <f t="shared" si="667"/>
        <v>1142924.5</v>
      </c>
      <c r="DR88" s="36">
        <f t="shared" si="667"/>
        <v>80132.800000000003</v>
      </c>
      <c r="DS88" s="36">
        <f t="shared" si="667"/>
        <v>1062791.7000000002</v>
      </c>
      <c r="DT88" s="36">
        <f t="shared" si="667"/>
        <v>0</v>
      </c>
      <c r="DU88" s="36">
        <f t="shared" si="667"/>
        <v>0</v>
      </c>
      <c r="DV88" s="37" t="s">
        <v>0</v>
      </c>
    </row>
    <row r="89" spans="1:126" ht="199.5" x14ac:dyDescent="0.2">
      <c r="A89" s="38" t="s">
        <v>0</v>
      </c>
      <c r="B89" s="39" t="s">
        <v>460</v>
      </c>
      <c r="C89" s="39" t="s">
        <v>461</v>
      </c>
      <c r="D89" s="38" t="s">
        <v>462</v>
      </c>
      <c r="E89" s="1" t="s">
        <v>670</v>
      </c>
      <c r="F89" s="32" t="s">
        <v>0</v>
      </c>
      <c r="G89" s="32" t="s">
        <v>0</v>
      </c>
      <c r="H89" s="32" t="s">
        <v>0</v>
      </c>
      <c r="I89" s="32" t="s">
        <v>0</v>
      </c>
      <c r="J89" s="32" t="s">
        <v>0</v>
      </c>
      <c r="K89" s="31" t="s">
        <v>0</v>
      </c>
      <c r="L89" s="32" t="s">
        <v>0</v>
      </c>
      <c r="M89" s="32" t="s">
        <v>0</v>
      </c>
      <c r="N89" s="32" t="s">
        <v>0</v>
      </c>
      <c r="O89" s="32" t="s">
        <v>0</v>
      </c>
      <c r="P89" s="32" t="s">
        <v>0</v>
      </c>
      <c r="Q89" s="32" t="s">
        <v>0</v>
      </c>
      <c r="R89" s="31" t="s">
        <v>0</v>
      </c>
      <c r="S89" s="32" t="s">
        <v>0</v>
      </c>
      <c r="T89" s="32" t="s">
        <v>0</v>
      </c>
      <c r="U89" s="32" t="s">
        <v>0</v>
      </c>
      <c r="V89" s="32" t="s">
        <v>0</v>
      </c>
      <c r="W89" s="32" t="s">
        <v>0</v>
      </c>
      <c r="X89" s="32" t="s">
        <v>0</v>
      </c>
      <c r="Y89" s="1" t="s">
        <v>679</v>
      </c>
      <c r="Z89" s="32" t="s">
        <v>0</v>
      </c>
      <c r="AA89" s="32" t="s">
        <v>0</v>
      </c>
      <c r="AB89" s="32" t="s">
        <v>0</v>
      </c>
      <c r="AC89" s="32" t="s">
        <v>0</v>
      </c>
      <c r="AD89" s="32" t="s">
        <v>0</v>
      </c>
      <c r="AE89" s="1" t="s">
        <v>648</v>
      </c>
      <c r="AF89" s="32" t="s">
        <v>0</v>
      </c>
      <c r="AG89" s="32" t="s">
        <v>0</v>
      </c>
      <c r="AH89" s="31" t="s">
        <v>56</v>
      </c>
      <c r="AI89" s="31" t="s">
        <v>230</v>
      </c>
      <c r="AJ89" s="34">
        <v>1073860.1000000001</v>
      </c>
      <c r="AK89" s="34">
        <v>1073860.1000000001</v>
      </c>
      <c r="AL89" s="34">
        <v>0</v>
      </c>
      <c r="AM89" s="35">
        <v>0</v>
      </c>
      <c r="AN89" s="34">
        <v>1073860.1000000001</v>
      </c>
      <c r="AO89" s="34">
        <v>1073860.1000000001</v>
      </c>
      <c r="AP89" s="34">
        <v>0</v>
      </c>
      <c r="AQ89" s="34">
        <v>0</v>
      </c>
      <c r="AR89" s="34">
        <v>0</v>
      </c>
      <c r="AS89" s="34">
        <v>0</v>
      </c>
      <c r="AT89" s="34">
        <f>SUM(AU89:AX89)</f>
        <v>984456</v>
      </c>
      <c r="AU89" s="34">
        <v>24560.7</v>
      </c>
      <c r="AV89" s="34">
        <v>959895.3</v>
      </c>
      <c r="AW89" s="34">
        <v>0</v>
      </c>
      <c r="AX89" s="34">
        <v>0</v>
      </c>
      <c r="AY89" s="34">
        <f>AZ89+BA89</f>
        <v>1061505.8</v>
      </c>
      <c r="AZ89" s="34">
        <v>73682</v>
      </c>
      <c r="BA89" s="34">
        <v>987823.8</v>
      </c>
      <c r="BB89" s="34">
        <v>0</v>
      </c>
      <c r="BC89" s="34">
        <v>0</v>
      </c>
      <c r="BD89" s="34">
        <f>BE89+BF89</f>
        <v>962821.7</v>
      </c>
      <c r="BE89" s="34">
        <v>73682</v>
      </c>
      <c r="BF89" s="34">
        <v>889139.7</v>
      </c>
      <c r="BG89" s="34">
        <v>0</v>
      </c>
      <c r="BH89" s="34">
        <v>0</v>
      </c>
      <c r="BI89" s="34">
        <v>915326.7</v>
      </c>
      <c r="BJ89" s="34">
        <v>0</v>
      </c>
      <c r="BK89" s="34">
        <v>915326.7</v>
      </c>
      <c r="BL89" s="34">
        <v>0</v>
      </c>
      <c r="BM89" s="34">
        <v>0</v>
      </c>
      <c r="BN89" s="34">
        <v>1045517.6</v>
      </c>
      <c r="BO89" s="34">
        <v>1045517.6</v>
      </c>
      <c r="BP89" s="34">
        <v>0</v>
      </c>
      <c r="BQ89" s="34">
        <v>0</v>
      </c>
      <c r="BR89" s="34">
        <v>1045517.6</v>
      </c>
      <c r="BS89" s="37" t="s">
        <v>463</v>
      </c>
      <c r="BT89" s="34">
        <v>0</v>
      </c>
      <c r="BU89" s="34">
        <v>0</v>
      </c>
      <c r="BV89" s="34">
        <v>0</v>
      </c>
      <c r="BW89" s="34">
        <v>0</v>
      </c>
      <c r="BX89" s="34">
        <f>SUM(BY89:CB89)</f>
        <v>953734.7</v>
      </c>
      <c r="BY89" s="34">
        <v>24560.7</v>
      </c>
      <c r="BZ89" s="34">
        <f>959895.3-1101.8-29619.5</f>
        <v>929174</v>
      </c>
      <c r="CA89" s="34">
        <v>0</v>
      </c>
      <c r="CB89" s="34">
        <v>0</v>
      </c>
      <c r="CC89" s="34">
        <f>1061505.8-10015.2</f>
        <v>1051490.6000000001</v>
      </c>
      <c r="CD89" s="34">
        <v>73682</v>
      </c>
      <c r="CE89" s="34">
        <f>CC89-CD89</f>
        <v>977808.60000000009</v>
      </c>
      <c r="CF89" s="34">
        <v>0</v>
      </c>
      <c r="CG89" s="34">
        <v>0</v>
      </c>
      <c r="CH89" s="34">
        <f>962821.7-10015.2</f>
        <v>952806.5</v>
      </c>
      <c r="CI89" s="34">
        <v>73682</v>
      </c>
      <c r="CJ89" s="34">
        <f>CH89-CI89</f>
        <v>879124.5</v>
      </c>
      <c r="CK89" s="34">
        <v>0</v>
      </c>
      <c r="CL89" s="34">
        <v>0</v>
      </c>
      <c r="CM89" s="34">
        <f>915326.7-10015.2</f>
        <v>905311.5</v>
      </c>
      <c r="CN89" s="34">
        <v>0</v>
      </c>
      <c r="CO89" s="34">
        <f>915326.7-10015.2</f>
        <v>905311.5</v>
      </c>
      <c r="CP89" s="34">
        <v>0</v>
      </c>
      <c r="CQ89" s="34">
        <v>0</v>
      </c>
      <c r="CR89" s="34">
        <v>1073860.1000000001</v>
      </c>
      <c r="CS89" s="34">
        <v>0</v>
      </c>
      <c r="CT89" s="34">
        <v>1073860.1000000001</v>
      </c>
      <c r="CU89" s="34">
        <v>0</v>
      </c>
      <c r="CV89" s="34">
        <v>0</v>
      </c>
      <c r="CW89" s="34">
        <f>SUM(CX89:DA89)</f>
        <v>984456</v>
      </c>
      <c r="CX89" s="34">
        <v>24560.7</v>
      </c>
      <c r="CY89" s="34">
        <v>959895.3</v>
      </c>
      <c r="CZ89" s="34">
        <v>0</v>
      </c>
      <c r="DA89" s="34">
        <v>0</v>
      </c>
      <c r="DB89" s="34">
        <f>DC89+DD89</f>
        <v>1061505.8</v>
      </c>
      <c r="DC89" s="34">
        <v>73682</v>
      </c>
      <c r="DD89" s="34">
        <v>987823.8</v>
      </c>
      <c r="DE89" s="34">
        <v>0</v>
      </c>
      <c r="DF89" s="34">
        <v>0</v>
      </c>
      <c r="DG89" s="34">
        <v>1045517.6</v>
      </c>
      <c r="DH89" s="34">
        <v>0</v>
      </c>
      <c r="DI89" s="34">
        <v>1045517.6</v>
      </c>
      <c r="DJ89" s="34">
        <v>0</v>
      </c>
      <c r="DK89" s="34">
        <v>0</v>
      </c>
      <c r="DL89" s="34">
        <f>SUM(DM89:DP89)</f>
        <v>953734.7</v>
      </c>
      <c r="DM89" s="34">
        <v>24560.7</v>
      </c>
      <c r="DN89" s="34">
        <f>959895.3-1101.8-29619.5</f>
        <v>929174</v>
      </c>
      <c r="DO89" s="34">
        <v>0</v>
      </c>
      <c r="DP89" s="34">
        <v>0</v>
      </c>
      <c r="DQ89" s="34">
        <f>1061505.8-10015.2</f>
        <v>1051490.6000000001</v>
      </c>
      <c r="DR89" s="34">
        <v>73682</v>
      </c>
      <c r="DS89" s="34">
        <f>DQ89-DR89</f>
        <v>977808.60000000009</v>
      </c>
      <c r="DT89" s="34">
        <v>0</v>
      </c>
      <c r="DU89" s="34">
        <v>0</v>
      </c>
      <c r="DV89" s="3" t="s">
        <v>202</v>
      </c>
    </row>
    <row r="90" spans="1:126" ht="199.5" x14ac:dyDescent="0.2">
      <c r="A90" s="38" t="s">
        <v>0</v>
      </c>
      <c r="B90" s="39" t="s">
        <v>464</v>
      </c>
      <c r="C90" s="39" t="s">
        <v>465</v>
      </c>
      <c r="D90" s="38" t="s">
        <v>466</v>
      </c>
      <c r="E90" s="1" t="s">
        <v>670</v>
      </c>
      <c r="F90" s="32" t="s">
        <v>0</v>
      </c>
      <c r="G90" s="32" t="s">
        <v>0</v>
      </c>
      <c r="H90" s="32" t="s">
        <v>0</v>
      </c>
      <c r="I90" s="32" t="s">
        <v>0</v>
      </c>
      <c r="J90" s="32" t="s">
        <v>0</v>
      </c>
      <c r="K90" s="31" t="s">
        <v>0</v>
      </c>
      <c r="L90" s="32" t="s">
        <v>0</v>
      </c>
      <c r="M90" s="32" t="s">
        <v>0</v>
      </c>
      <c r="N90" s="32" t="s">
        <v>0</v>
      </c>
      <c r="O90" s="32" t="s">
        <v>0</v>
      </c>
      <c r="P90" s="32" t="s">
        <v>0</v>
      </c>
      <c r="Q90" s="32" t="s">
        <v>0</v>
      </c>
      <c r="R90" s="31" t="s">
        <v>0</v>
      </c>
      <c r="S90" s="32" t="s">
        <v>0</v>
      </c>
      <c r="T90" s="32" t="s">
        <v>0</v>
      </c>
      <c r="U90" s="32" t="s">
        <v>0</v>
      </c>
      <c r="V90" s="32" t="s">
        <v>0</v>
      </c>
      <c r="W90" s="32" t="s">
        <v>0</v>
      </c>
      <c r="X90" s="32" t="s">
        <v>0</v>
      </c>
      <c r="Y90" s="1" t="s">
        <v>679</v>
      </c>
      <c r="Z90" s="32" t="s">
        <v>0</v>
      </c>
      <c r="AA90" s="32" t="s">
        <v>0</v>
      </c>
      <c r="AB90" s="32" t="s">
        <v>0</v>
      </c>
      <c r="AC90" s="32" t="s">
        <v>0</v>
      </c>
      <c r="AD90" s="32" t="s">
        <v>0</v>
      </c>
      <c r="AE90" s="1" t="s">
        <v>648</v>
      </c>
      <c r="AF90" s="32" t="s">
        <v>0</v>
      </c>
      <c r="AG90" s="32" t="s">
        <v>0</v>
      </c>
      <c r="AH90" s="31" t="s">
        <v>56</v>
      </c>
      <c r="AI90" s="31" t="s">
        <v>230</v>
      </c>
      <c r="AJ90" s="34">
        <v>94168.4</v>
      </c>
      <c r="AK90" s="34">
        <v>94168.4</v>
      </c>
      <c r="AL90" s="34">
        <v>0</v>
      </c>
      <c r="AM90" s="35">
        <v>0</v>
      </c>
      <c r="AN90" s="34">
        <v>94168.4</v>
      </c>
      <c r="AO90" s="34">
        <v>94168.4</v>
      </c>
      <c r="AP90" s="34">
        <v>0</v>
      </c>
      <c r="AQ90" s="34">
        <v>0</v>
      </c>
      <c r="AR90" s="34">
        <v>0</v>
      </c>
      <c r="AS90" s="34">
        <v>0</v>
      </c>
      <c r="AT90" s="34">
        <f>SUM(AU90:AX90)</f>
        <v>93067</v>
      </c>
      <c r="AU90" s="34">
        <v>2150.3000000000002</v>
      </c>
      <c r="AV90" s="34">
        <v>90916.7</v>
      </c>
      <c r="AW90" s="34">
        <v>0</v>
      </c>
      <c r="AX90" s="34">
        <v>0</v>
      </c>
      <c r="AY90" s="34">
        <f>AZ90+BA90</f>
        <v>94772.3</v>
      </c>
      <c r="AZ90" s="34">
        <v>6450.8</v>
      </c>
      <c r="BA90" s="34">
        <v>88321.5</v>
      </c>
      <c r="BB90" s="34">
        <v>0</v>
      </c>
      <c r="BC90" s="34">
        <v>0</v>
      </c>
      <c r="BD90" s="34">
        <f>BE90+BF90</f>
        <v>85803.3</v>
      </c>
      <c r="BE90" s="34">
        <v>6450.8</v>
      </c>
      <c r="BF90" s="34">
        <v>79352.5</v>
      </c>
      <c r="BG90" s="34">
        <v>0</v>
      </c>
      <c r="BH90" s="34">
        <v>0</v>
      </c>
      <c r="BI90" s="34">
        <v>81732.5</v>
      </c>
      <c r="BJ90" s="34">
        <v>0</v>
      </c>
      <c r="BK90" s="34">
        <v>81732.5</v>
      </c>
      <c r="BL90" s="34">
        <v>0</v>
      </c>
      <c r="BM90" s="34">
        <v>0</v>
      </c>
      <c r="BN90" s="34">
        <v>91950</v>
      </c>
      <c r="BO90" s="34">
        <v>91950</v>
      </c>
      <c r="BP90" s="34">
        <v>0</v>
      </c>
      <c r="BQ90" s="34">
        <v>0</v>
      </c>
      <c r="BR90" s="34">
        <v>91950</v>
      </c>
      <c r="BS90" s="37" t="s">
        <v>467</v>
      </c>
      <c r="BT90" s="34">
        <v>0</v>
      </c>
      <c r="BU90" s="34">
        <v>0</v>
      </c>
      <c r="BV90" s="34">
        <v>0</v>
      </c>
      <c r="BW90" s="34">
        <v>0</v>
      </c>
      <c r="BX90" s="34">
        <f>SUM(BY90:CB90)</f>
        <v>90923.4</v>
      </c>
      <c r="BY90" s="34">
        <v>2150.3000000000002</v>
      </c>
      <c r="BZ90" s="34">
        <f>90916.7-2143.6</f>
        <v>88773.099999999991</v>
      </c>
      <c r="CA90" s="34">
        <v>0</v>
      </c>
      <c r="CB90" s="34">
        <v>0</v>
      </c>
      <c r="CC90" s="34">
        <f>94772.3-3338.4</f>
        <v>91433.900000000009</v>
      </c>
      <c r="CD90" s="34">
        <v>6450.8</v>
      </c>
      <c r="CE90" s="34">
        <f>CC90-CD90</f>
        <v>84983.1</v>
      </c>
      <c r="CF90" s="34">
        <v>0</v>
      </c>
      <c r="CG90" s="34">
        <v>0</v>
      </c>
      <c r="CH90" s="34">
        <f>85803.3-3338.3</f>
        <v>82465</v>
      </c>
      <c r="CI90" s="34">
        <v>6450.8</v>
      </c>
      <c r="CJ90" s="34">
        <f>CH90-CI90</f>
        <v>76014.2</v>
      </c>
      <c r="CK90" s="34">
        <v>0</v>
      </c>
      <c r="CL90" s="34">
        <v>0</v>
      </c>
      <c r="CM90" s="34">
        <f>81732.5-3338.3</f>
        <v>78394.2</v>
      </c>
      <c r="CN90" s="34">
        <v>0</v>
      </c>
      <c r="CO90" s="34">
        <f>81732.5-3338.3</f>
        <v>78394.2</v>
      </c>
      <c r="CP90" s="34">
        <v>0</v>
      </c>
      <c r="CQ90" s="34">
        <v>0</v>
      </c>
      <c r="CR90" s="34">
        <v>94168.4</v>
      </c>
      <c r="CS90" s="34">
        <v>0</v>
      </c>
      <c r="CT90" s="34">
        <v>94168.4</v>
      </c>
      <c r="CU90" s="34">
        <v>0</v>
      </c>
      <c r="CV90" s="34">
        <v>0</v>
      </c>
      <c r="CW90" s="34">
        <f>SUM(CX90:DA90)</f>
        <v>93067</v>
      </c>
      <c r="CX90" s="34">
        <v>2150.3000000000002</v>
      </c>
      <c r="CY90" s="34">
        <v>90916.7</v>
      </c>
      <c r="CZ90" s="34">
        <v>0</v>
      </c>
      <c r="DA90" s="34">
        <v>0</v>
      </c>
      <c r="DB90" s="34">
        <f>DC90+DD90</f>
        <v>94772.3</v>
      </c>
      <c r="DC90" s="34">
        <v>6450.8</v>
      </c>
      <c r="DD90" s="34">
        <v>88321.5</v>
      </c>
      <c r="DE90" s="34">
        <v>0</v>
      </c>
      <c r="DF90" s="34">
        <v>0</v>
      </c>
      <c r="DG90" s="34">
        <v>91950</v>
      </c>
      <c r="DH90" s="34">
        <v>0</v>
      </c>
      <c r="DI90" s="34">
        <v>91950</v>
      </c>
      <c r="DJ90" s="34">
        <v>0</v>
      </c>
      <c r="DK90" s="34">
        <v>0</v>
      </c>
      <c r="DL90" s="34">
        <f>SUM(DM90:DP90)</f>
        <v>90923.4</v>
      </c>
      <c r="DM90" s="34">
        <v>2150.3000000000002</v>
      </c>
      <c r="DN90" s="34">
        <f>90916.7-2143.6</f>
        <v>88773.099999999991</v>
      </c>
      <c r="DO90" s="34">
        <v>0</v>
      </c>
      <c r="DP90" s="34">
        <v>0</v>
      </c>
      <c r="DQ90" s="34">
        <f>94772.3-3338.4</f>
        <v>91433.900000000009</v>
      </c>
      <c r="DR90" s="34">
        <v>6450.8</v>
      </c>
      <c r="DS90" s="34">
        <f>DQ90-DR90</f>
        <v>84983.1</v>
      </c>
      <c r="DT90" s="34">
        <v>0</v>
      </c>
      <c r="DU90" s="34">
        <v>0</v>
      </c>
      <c r="DV90" s="3" t="s">
        <v>202</v>
      </c>
    </row>
    <row r="91" spans="1:126" ht="199.5" x14ac:dyDescent="0.2">
      <c r="A91" s="38" t="s">
        <v>0</v>
      </c>
      <c r="B91" s="39" t="s">
        <v>468</v>
      </c>
      <c r="C91" s="39" t="s">
        <v>469</v>
      </c>
      <c r="D91" s="38" t="s">
        <v>470</v>
      </c>
      <c r="E91" s="1" t="s">
        <v>670</v>
      </c>
      <c r="F91" s="32" t="s">
        <v>0</v>
      </c>
      <c r="G91" s="32" t="s">
        <v>0</v>
      </c>
      <c r="H91" s="32" t="s">
        <v>0</v>
      </c>
      <c r="I91" s="32" t="s">
        <v>0</v>
      </c>
      <c r="J91" s="32" t="s">
        <v>0</v>
      </c>
      <c r="K91" s="31" t="s">
        <v>0</v>
      </c>
      <c r="L91" s="32" t="s">
        <v>0</v>
      </c>
      <c r="M91" s="32" t="s">
        <v>0</v>
      </c>
      <c r="N91" s="32" t="s">
        <v>0</v>
      </c>
      <c r="O91" s="32" t="s">
        <v>0</v>
      </c>
      <c r="P91" s="32" t="s">
        <v>0</v>
      </c>
      <c r="Q91" s="32" t="s">
        <v>0</v>
      </c>
      <c r="R91" s="31" t="s">
        <v>0</v>
      </c>
      <c r="S91" s="32" t="s">
        <v>0</v>
      </c>
      <c r="T91" s="32" t="s">
        <v>0</v>
      </c>
      <c r="U91" s="32" t="s">
        <v>0</v>
      </c>
      <c r="V91" s="32" t="s">
        <v>0</v>
      </c>
      <c r="W91" s="32" t="s">
        <v>0</v>
      </c>
      <c r="X91" s="32" t="s">
        <v>0</v>
      </c>
      <c r="Y91" s="1" t="s">
        <v>644</v>
      </c>
      <c r="Z91" s="32" t="s">
        <v>0</v>
      </c>
      <c r="AA91" s="32" t="s">
        <v>0</v>
      </c>
      <c r="AB91" s="32" t="s">
        <v>0</v>
      </c>
      <c r="AC91" s="32" t="s">
        <v>0</v>
      </c>
      <c r="AD91" s="32" t="s">
        <v>0</v>
      </c>
      <c r="AE91" s="1" t="s">
        <v>678</v>
      </c>
      <c r="AF91" s="32" t="s">
        <v>0</v>
      </c>
      <c r="AG91" s="32" t="s">
        <v>0</v>
      </c>
      <c r="AH91" s="31" t="s">
        <v>56</v>
      </c>
      <c r="AI91" s="31" t="s">
        <v>222</v>
      </c>
      <c r="AJ91" s="34">
        <v>3078</v>
      </c>
      <c r="AK91" s="34">
        <v>1450.1</v>
      </c>
      <c r="AL91" s="34">
        <v>0</v>
      </c>
      <c r="AM91" s="35">
        <v>0</v>
      </c>
      <c r="AN91" s="34">
        <v>3078</v>
      </c>
      <c r="AO91" s="34">
        <v>1450.1</v>
      </c>
      <c r="AP91" s="34">
        <v>0</v>
      </c>
      <c r="AQ91" s="34">
        <v>0</v>
      </c>
      <c r="AR91" s="34">
        <v>0</v>
      </c>
      <c r="AS91" s="34">
        <v>0</v>
      </c>
      <c r="AT91" s="34">
        <v>0</v>
      </c>
      <c r="AU91" s="34">
        <v>0</v>
      </c>
      <c r="AV91" s="34">
        <v>0</v>
      </c>
      <c r="AW91" s="34">
        <v>0</v>
      </c>
      <c r="AX91" s="34">
        <v>0</v>
      </c>
      <c r="AY91" s="34">
        <v>0</v>
      </c>
      <c r="AZ91" s="34">
        <v>0</v>
      </c>
      <c r="BA91" s="34">
        <v>0</v>
      </c>
      <c r="BB91" s="34">
        <v>0</v>
      </c>
      <c r="BC91" s="34">
        <v>0</v>
      </c>
      <c r="BD91" s="34">
        <v>0</v>
      </c>
      <c r="BE91" s="34">
        <v>0</v>
      </c>
      <c r="BF91" s="34">
        <v>0</v>
      </c>
      <c r="BG91" s="34">
        <v>0</v>
      </c>
      <c r="BH91" s="34">
        <v>0</v>
      </c>
      <c r="BI91" s="34">
        <v>0</v>
      </c>
      <c r="BJ91" s="34">
        <v>0</v>
      </c>
      <c r="BK91" s="34">
        <v>0</v>
      </c>
      <c r="BL91" s="34">
        <v>0</v>
      </c>
      <c r="BM91" s="34">
        <v>0</v>
      </c>
      <c r="BN91" s="34">
        <v>3078</v>
      </c>
      <c r="BO91" s="34">
        <v>1450.1</v>
      </c>
      <c r="BP91" s="34">
        <v>0</v>
      </c>
      <c r="BQ91" s="34">
        <v>0</v>
      </c>
      <c r="BR91" s="34">
        <v>3078</v>
      </c>
      <c r="BS91" s="37" t="s">
        <v>471</v>
      </c>
      <c r="BT91" s="34">
        <v>0</v>
      </c>
      <c r="BU91" s="34">
        <v>0</v>
      </c>
      <c r="BV91" s="34">
        <v>0</v>
      </c>
      <c r="BW91" s="34">
        <v>0</v>
      </c>
      <c r="BX91" s="34">
        <v>0</v>
      </c>
      <c r="BY91" s="34">
        <v>0</v>
      </c>
      <c r="BZ91" s="34">
        <v>0</v>
      </c>
      <c r="CA91" s="34">
        <v>0</v>
      </c>
      <c r="CB91" s="34">
        <v>0</v>
      </c>
      <c r="CC91" s="34">
        <v>0</v>
      </c>
      <c r="CD91" s="34">
        <v>0</v>
      </c>
      <c r="CE91" s="34">
        <v>0</v>
      </c>
      <c r="CF91" s="34">
        <v>0</v>
      </c>
      <c r="CG91" s="34">
        <v>0</v>
      </c>
      <c r="CH91" s="34">
        <v>0</v>
      </c>
      <c r="CI91" s="34">
        <v>0</v>
      </c>
      <c r="CJ91" s="34">
        <v>0</v>
      </c>
      <c r="CK91" s="34">
        <v>0</v>
      </c>
      <c r="CL91" s="34">
        <v>0</v>
      </c>
      <c r="CM91" s="34">
        <v>0</v>
      </c>
      <c r="CN91" s="34">
        <v>0</v>
      </c>
      <c r="CO91" s="34">
        <v>0</v>
      </c>
      <c r="CP91" s="34">
        <v>0</v>
      </c>
      <c r="CQ91" s="34">
        <v>0</v>
      </c>
      <c r="CR91" s="34">
        <v>3078</v>
      </c>
      <c r="CS91" s="34">
        <v>0</v>
      </c>
      <c r="CT91" s="34">
        <v>3078</v>
      </c>
      <c r="CU91" s="34">
        <v>0</v>
      </c>
      <c r="CV91" s="34">
        <v>0</v>
      </c>
      <c r="CW91" s="34">
        <v>0</v>
      </c>
      <c r="CX91" s="34">
        <v>0</v>
      </c>
      <c r="CY91" s="34">
        <v>0</v>
      </c>
      <c r="CZ91" s="34">
        <v>0</v>
      </c>
      <c r="DA91" s="34">
        <v>0</v>
      </c>
      <c r="DB91" s="34">
        <v>0</v>
      </c>
      <c r="DC91" s="34">
        <v>0</v>
      </c>
      <c r="DD91" s="34">
        <v>0</v>
      </c>
      <c r="DE91" s="34">
        <v>0</v>
      </c>
      <c r="DF91" s="34">
        <v>0</v>
      </c>
      <c r="DG91" s="34">
        <v>3078</v>
      </c>
      <c r="DH91" s="34">
        <v>0</v>
      </c>
      <c r="DI91" s="34">
        <v>3078</v>
      </c>
      <c r="DJ91" s="34">
        <v>0</v>
      </c>
      <c r="DK91" s="34">
        <v>0</v>
      </c>
      <c r="DL91" s="34">
        <v>0</v>
      </c>
      <c r="DM91" s="34">
        <v>0</v>
      </c>
      <c r="DN91" s="34">
        <v>0</v>
      </c>
      <c r="DO91" s="34">
        <v>0</v>
      </c>
      <c r="DP91" s="34">
        <v>0</v>
      </c>
      <c r="DQ91" s="34">
        <v>0</v>
      </c>
      <c r="DR91" s="34">
        <v>0</v>
      </c>
      <c r="DS91" s="34">
        <v>0</v>
      </c>
      <c r="DT91" s="34">
        <v>0</v>
      </c>
      <c r="DU91" s="34">
        <v>0</v>
      </c>
      <c r="DV91" s="3" t="s">
        <v>202</v>
      </c>
    </row>
    <row r="92" spans="1:126" ht="67.5" x14ac:dyDescent="0.2">
      <c r="A92" s="32" t="s">
        <v>0</v>
      </c>
      <c r="B92" s="32" t="s">
        <v>472</v>
      </c>
      <c r="C92" s="32" t="s">
        <v>473</v>
      </c>
      <c r="D92" s="27" t="s">
        <v>474</v>
      </c>
      <c r="E92" s="33" t="s">
        <v>178</v>
      </c>
      <c r="F92" s="33" t="s">
        <v>178</v>
      </c>
      <c r="G92" s="33" t="s">
        <v>178</v>
      </c>
      <c r="H92" s="33" t="s">
        <v>178</v>
      </c>
      <c r="I92" s="33" t="s">
        <v>178</v>
      </c>
      <c r="J92" s="33" t="s">
        <v>178</v>
      </c>
      <c r="K92" s="33" t="s">
        <v>178</v>
      </c>
      <c r="L92" s="33" t="s">
        <v>178</v>
      </c>
      <c r="M92" s="33" t="s">
        <v>178</v>
      </c>
      <c r="N92" s="33" t="s">
        <v>178</v>
      </c>
      <c r="O92" s="33" t="s">
        <v>178</v>
      </c>
      <c r="P92" s="33" t="s">
        <v>178</v>
      </c>
      <c r="Q92" s="33" t="s">
        <v>178</v>
      </c>
      <c r="R92" s="33" t="s">
        <v>178</v>
      </c>
      <c r="S92" s="33" t="s">
        <v>178</v>
      </c>
      <c r="T92" s="33" t="s">
        <v>178</v>
      </c>
      <c r="U92" s="33" t="s">
        <v>178</v>
      </c>
      <c r="V92" s="33" t="s">
        <v>178</v>
      </c>
      <c r="W92" s="33" t="s">
        <v>178</v>
      </c>
      <c r="X92" s="33" t="s">
        <v>178</v>
      </c>
      <c r="Y92" s="33" t="s">
        <v>178</v>
      </c>
      <c r="Z92" s="33" t="s">
        <v>178</v>
      </c>
      <c r="AA92" s="33" t="s">
        <v>178</v>
      </c>
      <c r="AB92" s="33" t="s">
        <v>178</v>
      </c>
      <c r="AC92" s="33" t="s">
        <v>178</v>
      </c>
      <c r="AD92" s="33" t="s">
        <v>178</v>
      </c>
      <c r="AE92" s="33" t="s">
        <v>178</v>
      </c>
      <c r="AF92" s="33" t="s">
        <v>178</v>
      </c>
      <c r="AG92" s="33" t="s">
        <v>178</v>
      </c>
      <c r="AH92" s="33" t="s">
        <v>178</v>
      </c>
      <c r="AI92" s="33" t="s">
        <v>178</v>
      </c>
      <c r="AJ92" s="34">
        <v>479289.5</v>
      </c>
      <c r="AK92" s="34">
        <v>479289.5</v>
      </c>
      <c r="AL92" s="34">
        <v>9558.1</v>
      </c>
      <c r="AM92" s="35">
        <v>9558.1</v>
      </c>
      <c r="AN92" s="34">
        <v>1399.7</v>
      </c>
      <c r="AO92" s="34">
        <v>1399.7</v>
      </c>
      <c r="AP92" s="34">
        <v>0</v>
      </c>
      <c r="AQ92" s="34">
        <v>0</v>
      </c>
      <c r="AR92" s="34">
        <v>468331.7</v>
      </c>
      <c r="AS92" s="34">
        <v>468331.7</v>
      </c>
      <c r="AT92" s="36">
        <f>AT93+AT94+AT98</f>
        <v>261920</v>
      </c>
      <c r="AU92" s="36">
        <f t="shared" ref="AU92:AX92" si="668">AU93+AU94+AU98</f>
        <v>433.3</v>
      </c>
      <c r="AV92" s="36">
        <f t="shared" si="668"/>
        <v>9077.7999999999993</v>
      </c>
      <c r="AW92" s="36">
        <f t="shared" si="668"/>
        <v>0</v>
      </c>
      <c r="AX92" s="36">
        <f t="shared" si="668"/>
        <v>252408.90000000002</v>
      </c>
      <c r="AY92" s="36">
        <f t="shared" ref="AY92" si="669">AY93+AY94+AY98</f>
        <v>206865.5</v>
      </c>
      <c r="AZ92" s="36">
        <f t="shared" ref="AZ92" si="670">AZ93+AZ94+AZ98</f>
        <v>0</v>
      </c>
      <c r="BA92" s="36">
        <f t="shared" ref="BA92" si="671">BA93+BA94+BA98</f>
        <v>3152.2</v>
      </c>
      <c r="BB92" s="36">
        <f t="shared" ref="BB92" si="672">BB93+BB94+BB98</f>
        <v>0</v>
      </c>
      <c r="BC92" s="36">
        <f t="shared" ref="BC92" si="673">BC93+BC94+BC98</f>
        <v>203713.3</v>
      </c>
      <c r="BD92" s="36">
        <f t="shared" ref="BD92" si="674">BD93+BD94+BD98</f>
        <v>205098.9</v>
      </c>
      <c r="BE92" s="36">
        <f t="shared" ref="BE92" si="675">BE93+BE94+BE98</f>
        <v>0</v>
      </c>
      <c r="BF92" s="36">
        <f t="shared" ref="BF92" si="676">BF93+BF94+BF98</f>
        <v>0</v>
      </c>
      <c r="BG92" s="36">
        <f t="shared" ref="BG92" si="677">BG93+BG94+BG98</f>
        <v>0</v>
      </c>
      <c r="BH92" s="36">
        <f t="shared" ref="BH92" si="678">BH93+BH94+BH98</f>
        <v>205098.9</v>
      </c>
      <c r="BI92" s="36">
        <f t="shared" ref="BI92" si="679">BI93+BI94+BI98</f>
        <v>165778.20000000001</v>
      </c>
      <c r="BJ92" s="36">
        <f t="shared" ref="BJ92" si="680">BJ93+BJ94+BJ98</f>
        <v>0</v>
      </c>
      <c r="BK92" s="36">
        <f t="shared" ref="BK92" si="681">BK93+BK94+BK98</f>
        <v>0</v>
      </c>
      <c r="BL92" s="36">
        <f t="shared" ref="BL92" si="682">BL93+BL94+BL98</f>
        <v>0</v>
      </c>
      <c r="BM92" s="36">
        <f t="shared" ref="BM92" si="683">BM93+BM94+BM98</f>
        <v>165778.20000000001</v>
      </c>
      <c r="BN92" s="34">
        <v>479289.5</v>
      </c>
      <c r="BO92" s="34">
        <v>479289.5</v>
      </c>
      <c r="BP92" s="34">
        <v>9558.1</v>
      </c>
      <c r="BQ92" s="34">
        <v>9558.1</v>
      </c>
      <c r="BR92" s="34">
        <v>1399.7</v>
      </c>
      <c r="BS92" s="37" t="s">
        <v>475</v>
      </c>
      <c r="BT92" s="34">
        <v>0</v>
      </c>
      <c r="BU92" s="34">
        <v>0</v>
      </c>
      <c r="BV92" s="34">
        <v>468331.7</v>
      </c>
      <c r="BW92" s="34">
        <v>468331.7</v>
      </c>
      <c r="BX92" s="36">
        <f>BX93+BX94+BX98</f>
        <v>261920</v>
      </c>
      <c r="BY92" s="36">
        <f t="shared" ref="BY92" si="684">BY93+BY94+BY98</f>
        <v>433.3</v>
      </c>
      <c r="BZ92" s="36">
        <f t="shared" ref="BZ92" si="685">BZ93+BZ94+BZ98</f>
        <v>9077.7999999999993</v>
      </c>
      <c r="CA92" s="36">
        <f t="shared" ref="CA92" si="686">CA93+CA94+CA98</f>
        <v>0</v>
      </c>
      <c r="CB92" s="36">
        <f t="shared" ref="CB92" si="687">CB93+CB94+CB98</f>
        <v>252408.90000000002</v>
      </c>
      <c r="CC92" s="36">
        <f t="shared" ref="CC92" si="688">CC93+CC94+CC98</f>
        <v>207328.09999999998</v>
      </c>
      <c r="CD92" s="36">
        <f t="shared" ref="CD92" si="689">CD93+CD94+CD98</f>
        <v>462.6</v>
      </c>
      <c r="CE92" s="36">
        <f t="shared" ref="CE92" si="690">CE93+CE94+CE98</f>
        <v>3152.2</v>
      </c>
      <c r="CF92" s="36">
        <f t="shared" ref="CF92" si="691">CF93+CF94+CF98</f>
        <v>0</v>
      </c>
      <c r="CG92" s="36">
        <f t="shared" ref="CG92" si="692">CG93+CG94+CG98</f>
        <v>203713.3</v>
      </c>
      <c r="CH92" s="36">
        <f t="shared" ref="CH92" si="693">CH93+CH94+CH98</f>
        <v>205098.9</v>
      </c>
      <c r="CI92" s="36">
        <f t="shared" ref="CI92" si="694">CI93+CI94+CI98</f>
        <v>0</v>
      </c>
      <c r="CJ92" s="36">
        <f t="shared" ref="CJ92" si="695">CJ93+CJ94+CJ98</f>
        <v>0</v>
      </c>
      <c r="CK92" s="36">
        <f t="shared" ref="CK92" si="696">CK93+CK94+CK98</f>
        <v>0</v>
      </c>
      <c r="CL92" s="36">
        <f t="shared" ref="CL92" si="697">CL93+CL94+CL98</f>
        <v>205098.9</v>
      </c>
      <c r="CM92" s="36">
        <f t="shared" ref="CM92" si="698">CM93+CM94+CM98</f>
        <v>165778.20000000001</v>
      </c>
      <c r="CN92" s="36">
        <f t="shared" ref="CN92" si="699">CN93+CN94+CN98</f>
        <v>0</v>
      </c>
      <c r="CO92" s="36">
        <f t="shared" ref="CO92" si="700">CO93+CO94+CO98</f>
        <v>0</v>
      </c>
      <c r="CP92" s="36">
        <f t="shared" ref="CP92" si="701">CP93+CP94+CP98</f>
        <v>0</v>
      </c>
      <c r="CQ92" s="36">
        <f t="shared" ref="CQ92" si="702">CQ93+CQ94+CQ98</f>
        <v>165778.20000000001</v>
      </c>
      <c r="CR92" s="34">
        <v>479289.5</v>
      </c>
      <c r="CS92" s="34">
        <v>9558.1</v>
      </c>
      <c r="CT92" s="34">
        <v>1399.7</v>
      </c>
      <c r="CU92" s="34">
        <v>0</v>
      </c>
      <c r="CV92" s="34">
        <v>468331.7</v>
      </c>
      <c r="CW92" s="36">
        <f>CW93+CW94+CW98</f>
        <v>261920</v>
      </c>
      <c r="CX92" s="36">
        <f t="shared" ref="CX92" si="703">CX93+CX94+CX98</f>
        <v>433.3</v>
      </c>
      <c r="CY92" s="36">
        <f t="shared" ref="CY92" si="704">CY93+CY94+CY98</f>
        <v>9077.7999999999993</v>
      </c>
      <c r="CZ92" s="36">
        <f t="shared" ref="CZ92" si="705">CZ93+CZ94+CZ98</f>
        <v>0</v>
      </c>
      <c r="DA92" s="36">
        <f t="shared" ref="DA92:DF92" si="706">DA93+DA94+DA98</f>
        <v>252408.90000000002</v>
      </c>
      <c r="DB92" s="36">
        <f t="shared" si="706"/>
        <v>206865.5</v>
      </c>
      <c r="DC92" s="36">
        <f t="shared" si="706"/>
        <v>0</v>
      </c>
      <c r="DD92" s="36">
        <f t="shared" si="706"/>
        <v>3152.2</v>
      </c>
      <c r="DE92" s="36">
        <f t="shared" si="706"/>
        <v>0</v>
      </c>
      <c r="DF92" s="36">
        <f t="shared" si="706"/>
        <v>203713.3</v>
      </c>
      <c r="DG92" s="34">
        <v>479289.5</v>
      </c>
      <c r="DH92" s="34">
        <v>9558.1</v>
      </c>
      <c r="DI92" s="34">
        <v>1399.7</v>
      </c>
      <c r="DJ92" s="34">
        <v>0</v>
      </c>
      <c r="DK92" s="34">
        <v>468331.7</v>
      </c>
      <c r="DL92" s="36">
        <f>DL93+DL94+DL98</f>
        <v>261920</v>
      </c>
      <c r="DM92" s="36">
        <f t="shared" ref="DM92" si="707">DM93+DM94+DM98</f>
        <v>433.3</v>
      </c>
      <c r="DN92" s="36">
        <f t="shared" ref="DN92" si="708">DN93+DN94+DN98</f>
        <v>9077.7999999999993</v>
      </c>
      <c r="DO92" s="36">
        <f t="shared" ref="DO92" si="709">DO93+DO94+DO98</f>
        <v>0</v>
      </c>
      <c r="DP92" s="36">
        <f t="shared" ref="DP92:DU92" si="710">DP93+DP94+DP98</f>
        <v>252408.90000000002</v>
      </c>
      <c r="DQ92" s="36">
        <f t="shared" si="710"/>
        <v>207328.09999999998</v>
      </c>
      <c r="DR92" s="36">
        <f t="shared" si="710"/>
        <v>462.6</v>
      </c>
      <c r="DS92" s="36">
        <f t="shared" si="710"/>
        <v>3152.2</v>
      </c>
      <c r="DT92" s="36">
        <f t="shared" si="710"/>
        <v>0</v>
      </c>
      <c r="DU92" s="36">
        <f t="shared" si="710"/>
        <v>203713.3</v>
      </c>
      <c r="DV92" s="37" t="s">
        <v>0</v>
      </c>
    </row>
    <row r="93" spans="1:126" ht="270" x14ac:dyDescent="0.2">
      <c r="A93" s="38" t="s">
        <v>0</v>
      </c>
      <c r="B93" s="39" t="s">
        <v>476</v>
      </c>
      <c r="C93" s="39" t="s">
        <v>477</v>
      </c>
      <c r="D93" s="38" t="s">
        <v>478</v>
      </c>
      <c r="E93" s="1" t="s">
        <v>551</v>
      </c>
      <c r="F93" s="1" t="s">
        <v>0</v>
      </c>
      <c r="G93" s="1" t="s">
        <v>0</v>
      </c>
      <c r="H93" s="1" t="s">
        <v>0</v>
      </c>
      <c r="I93" s="1" t="s">
        <v>0</v>
      </c>
      <c r="J93" s="1" t="s">
        <v>0</v>
      </c>
      <c r="K93" s="1" t="s">
        <v>0</v>
      </c>
      <c r="L93" s="1" t="s">
        <v>0</v>
      </c>
      <c r="M93" s="1" t="s">
        <v>0</v>
      </c>
      <c r="N93" s="1" t="s">
        <v>0</v>
      </c>
      <c r="O93" s="1" t="s">
        <v>0</v>
      </c>
      <c r="P93" s="1" t="s">
        <v>0</v>
      </c>
      <c r="Q93" s="1" t="s">
        <v>0</v>
      </c>
      <c r="R93" s="1" t="s">
        <v>0</v>
      </c>
      <c r="S93" s="1" t="s">
        <v>0</v>
      </c>
      <c r="T93" s="1" t="s">
        <v>0</v>
      </c>
      <c r="U93" s="1" t="s">
        <v>0</v>
      </c>
      <c r="V93" s="1" t="s">
        <v>0</v>
      </c>
      <c r="W93" s="1" t="s">
        <v>0</v>
      </c>
      <c r="X93" s="1" t="s">
        <v>0</v>
      </c>
      <c r="Y93" s="1" t="s">
        <v>630</v>
      </c>
      <c r="Z93" s="1" t="s">
        <v>0</v>
      </c>
      <c r="AA93" s="1" t="s">
        <v>0</v>
      </c>
      <c r="AB93" s="1" t="s">
        <v>0</v>
      </c>
      <c r="AC93" s="1" t="s">
        <v>0</v>
      </c>
      <c r="AD93" s="1" t="s">
        <v>0</v>
      </c>
      <c r="AE93" s="1" t="s">
        <v>631</v>
      </c>
      <c r="AF93" s="32" t="s">
        <v>0</v>
      </c>
      <c r="AG93" s="32" t="s">
        <v>0</v>
      </c>
      <c r="AH93" s="31" t="s">
        <v>0</v>
      </c>
      <c r="AI93" s="31" t="s">
        <v>479</v>
      </c>
      <c r="AJ93" s="34">
        <v>126035.8</v>
      </c>
      <c r="AK93" s="34">
        <v>126035.8</v>
      </c>
      <c r="AL93" s="34">
        <v>0</v>
      </c>
      <c r="AM93" s="35">
        <v>0</v>
      </c>
      <c r="AN93" s="34">
        <v>0</v>
      </c>
      <c r="AO93" s="34">
        <v>0</v>
      </c>
      <c r="AP93" s="34">
        <v>0</v>
      </c>
      <c r="AQ93" s="34">
        <v>0</v>
      </c>
      <c r="AR93" s="34">
        <v>126035.8</v>
      </c>
      <c r="AS93" s="34">
        <v>126035.8</v>
      </c>
      <c r="AT93" s="34">
        <f>142448+883.6</f>
        <v>143331.6</v>
      </c>
      <c r="AU93" s="34">
        <v>0</v>
      </c>
      <c r="AV93" s="34">
        <v>0</v>
      </c>
      <c r="AW93" s="34">
        <v>0</v>
      </c>
      <c r="AX93" s="34">
        <f>142448+883.6</f>
        <v>143331.6</v>
      </c>
      <c r="AY93" s="34">
        <v>131790</v>
      </c>
      <c r="AZ93" s="34">
        <v>0</v>
      </c>
      <c r="BA93" s="34">
        <v>0</v>
      </c>
      <c r="BB93" s="34">
        <v>0</v>
      </c>
      <c r="BC93" s="34">
        <f>AY93</f>
        <v>131790</v>
      </c>
      <c r="BD93" s="34">
        <v>104340</v>
      </c>
      <c r="BE93" s="34">
        <v>0</v>
      </c>
      <c r="BF93" s="34">
        <v>0</v>
      </c>
      <c r="BG93" s="34">
        <v>0</v>
      </c>
      <c r="BH93" s="34">
        <f>BD93</f>
        <v>104340</v>
      </c>
      <c r="BI93" s="34">
        <v>105354</v>
      </c>
      <c r="BJ93" s="34">
        <v>0</v>
      </c>
      <c r="BK93" s="34">
        <v>0</v>
      </c>
      <c r="BL93" s="34">
        <v>0</v>
      </c>
      <c r="BM93" s="34">
        <f>BI93</f>
        <v>105354</v>
      </c>
      <c r="BN93" s="34">
        <v>126035.8</v>
      </c>
      <c r="BO93" s="34">
        <v>126035.8</v>
      </c>
      <c r="BP93" s="34">
        <v>0</v>
      </c>
      <c r="BQ93" s="34">
        <v>0</v>
      </c>
      <c r="BR93" s="34">
        <v>0</v>
      </c>
      <c r="BS93" s="37" t="s">
        <v>197</v>
      </c>
      <c r="BT93" s="34">
        <v>0</v>
      </c>
      <c r="BU93" s="34">
        <v>0</v>
      </c>
      <c r="BV93" s="34">
        <v>126035.8</v>
      </c>
      <c r="BW93" s="34">
        <v>126035.8</v>
      </c>
      <c r="BX93" s="34">
        <f>142448+883.6</f>
        <v>143331.6</v>
      </c>
      <c r="BY93" s="34">
        <v>0</v>
      </c>
      <c r="BZ93" s="34">
        <v>0</v>
      </c>
      <c r="CA93" s="34">
        <v>0</v>
      </c>
      <c r="CB93" s="34">
        <f>142448+883.6</f>
        <v>143331.6</v>
      </c>
      <c r="CC93" s="34">
        <v>131790</v>
      </c>
      <c r="CD93" s="34">
        <v>0</v>
      </c>
      <c r="CE93" s="34">
        <v>0</v>
      </c>
      <c r="CF93" s="34">
        <v>0</v>
      </c>
      <c r="CG93" s="34">
        <f>CC93</f>
        <v>131790</v>
      </c>
      <c r="CH93" s="34">
        <v>104340</v>
      </c>
      <c r="CI93" s="34">
        <v>0</v>
      </c>
      <c r="CJ93" s="34">
        <v>0</v>
      </c>
      <c r="CK93" s="34">
        <v>0</v>
      </c>
      <c r="CL93" s="34">
        <f>CH93</f>
        <v>104340</v>
      </c>
      <c r="CM93" s="34">
        <v>105354</v>
      </c>
      <c r="CN93" s="34">
        <v>0</v>
      </c>
      <c r="CO93" s="34">
        <v>0</v>
      </c>
      <c r="CP93" s="34">
        <v>0</v>
      </c>
      <c r="CQ93" s="34">
        <f>CM93</f>
        <v>105354</v>
      </c>
      <c r="CR93" s="34">
        <v>126035.8</v>
      </c>
      <c r="CS93" s="34">
        <v>0</v>
      </c>
      <c r="CT93" s="34">
        <v>0</v>
      </c>
      <c r="CU93" s="34">
        <v>0</v>
      </c>
      <c r="CV93" s="34">
        <v>126035.8</v>
      </c>
      <c r="CW93" s="34">
        <f>142448+883.6</f>
        <v>143331.6</v>
      </c>
      <c r="CX93" s="34">
        <v>0</v>
      </c>
      <c r="CY93" s="34">
        <v>0</v>
      </c>
      <c r="CZ93" s="34">
        <v>0</v>
      </c>
      <c r="DA93" s="34">
        <f>142448+883.6</f>
        <v>143331.6</v>
      </c>
      <c r="DB93" s="34">
        <v>131790</v>
      </c>
      <c r="DC93" s="34">
        <v>0</v>
      </c>
      <c r="DD93" s="34">
        <v>0</v>
      </c>
      <c r="DE93" s="34">
        <v>0</v>
      </c>
      <c r="DF93" s="34">
        <f>DB93</f>
        <v>131790</v>
      </c>
      <c r="DG93" s="34">
        <v>126035.8</v>
      </c>
      <c r="DH93" s="34">
        <v>0</v>
      </c>
      <c r="DI93" s="34">
        <v>0</v>
      </c>
      <c r="DJ93" s="34">
        <v>0</v>
      </c>
      <c r="DK93" s="34">
        <v>126035.8</v>
      </c>
      <c r="DL93" s="34">
        <f>142448+883.6</f>
        <v>143331.6</v>
      </c>
      <c r="DM93" s="34">
        <v>0</v>
      </c>
      <c r="DN93" s="34">
        <v>0</v>
      </c>
      <c r="DO93" s="34">
        <v>0</v>
      </c>
      <c r="DP93" s="34">
        <f>142448+883.6</f>
        <v>143331.6</v>
      </c>
      <c r="DQ93" s="34">
        <v>131790</v>
      </c>
      <c r="DR93" s="34">
        <v>0</v>
      </c>
      <c r="DS93" s="34">
        <v>0</v>
      </c>
      <c r="DT93" s="34">
        <v>0</v>
      </c>
      <c r="DU93" s="34">
        <f>DQ93</f>
        <v>131790</v>
      </c>
      <c r="DV93" s="3" t="s">
        <v>480</v>
      </c>
    </row>
    <row r="94" spans="1:126" ht="101.25" x14ac:dyDescent="0.2">
      <c r="A94" s="32" t="s">
        <v>0</v>
      </c>
      <c r="B94" s="32" t="s">
        <v>481</v>
      </c>
      <c r="C94" s="32" t="s">
        <v>482</v>
      </c>
      <c r="D94" s="27" t="s">
        <v>483</v>
      </c>
      <c r="E94" s="33" t="s">
        <v>178</v>
      </c>
      <c r="F94" s="33" t="s">
        <v>178</v>
      </c>
      <c r="G94" s="33" t="s">
        <v>178</v>
      </c>
      <c r="H94" s="33" t="s">
        <v>178</v>
      </c>
      <c r="I94" s="33" t="s">
        <v>178</v>
      </c>
      <c r="J94" s="33" t="s">
        <v>178</v>
      </c>
      <c r="K94" s="33" t="s">
        <v>178</v>
      </c>
      <c r="L94" s="33" t="s">
        <v>178</v>
      </c>
      <c r="M94" s="33" t="s">
        <v>178</v>
      </c>
      <c r="N94" s="33" t="s">
        <v>178</v>
      </c>
      <c r="O94" s="33" t="s">
        <v>178</v>
      </c>
      <c r="P94" s="33" t="s">
        <v>178</v>
      </c>
      <c r="Q94" s="33" t="s">
        <v>178</v>
      </c>
      <c r="R94" s="33" t="s">
        <v>178</v>
      </c>
      <c r="S94" s="33" t="s">
        <v>178</v>
      </c>
      <c r="T94" s="33" t="s">
        <v>178</v>
      </c>
      <c r="U94" s="33" t="s">
        <v>178</v>
      </c>
      <c r="V94" s="33" t="s">
        <v>178</v>
      </c>
      <c r="W94" s="33" t="s">
        <v>178</v>
      </c>
      <c r="X94" s="33" t="s">
        <v>178</v>
      </c>
      <c r="Y94" s="33" t="s">
        <v>178</v>
      </c>
      <c r="Z94" s="33" t="s">
        <v>178</v>
      </c>
      <c r="AA94" s="33" t="s">
        <v>178</v>
      </c>
      <c r="AB94" s="33" t="s">
        <v>178</v>
      </c>
      <c r="AC94" s="33" t="s">
        <v>178</v>
      </c>
      <c r="AD94" s="33" t="s">
        <v>178</v>
      </c>
      <c r="AE94" s="33" t="s">
        <v>178</v>
      </c>
      <c r="AF94" s="33" t="s">
        <v>178</v>
      </c>
      <c r="AG94" s="33" t="s">
        <v>178</v>
      </c>
      <c r="AH94" s="33" t="s">
        <v>178</v>
      </c>
      <c r="AI94" s="33" t="s">
        <v>178</v>
      </c>
      <c r="AJ94" s="34">
        <v>10957.8</v>
      </c>
      <c r="AK94" s="34">
        <v>10957.8</v>
      </c>
      <c r="AL94" s="34">
        <v>9558.1</v>
      </c>
      <c r="AM94" s="35">
        <v>9558.1</v>
      </c>
      <c r="AN94" s="34">
        <v>1399.7</v>
      </c>
      <c r="AO94" s="34">
        <v>1399.7</v>
      </c>
      <c r="AP94" s="34">
        <v>0</v>
      </c>
      <c r="AQ94" s="34">
        <v>0</v>
      </c>
      <c r="AR94" s="34">
        <v>0</v>
      </c>
      <c r="AS94" s="34">
        <v>0</v>
      </c>
      <c r="AT94" s="36">
        <f>SUM(AT95:AT97)</f>
        <v>7614</v>
      </c>
      <c r="AU94" s="36">
        <f t="shared" ref="AU94:AX94" si="711">SUM(AU95:AU97)</f>
        <v>433.3</v>
      </c>
      <c r="AV94" s="36">
        <f t="shared" si="711"/>
        <v>7180.7</v>
      </c>
      <c r="AW94" s="36">
        <f t="shared" si="711"/>
        <v>0</v>
      </c>
      <c r="AX94" s="36">
        <f t="shared" si="711"/>
        <v>0</v>
      </c>
      <c r="AY94" s="36">
        <f t="shared" ref="AY94" si="712">SUM(AY95:AY97)</f>
        <v>3152.2</v>
      </c>
      <c r="AZ94" s="36">
        <f t="shared" ref="AZ94" si="713">SUM(AZ95:AZ97)</f>
        <v>0</v>
      </c>
      <c r="BA94" s="36">
        <f t="shared" ref="BA94" si="714">SUM(BA95:BA97)</f>
        <v>3152.2</v>
      </c>
      <c r="BB94" s="36">
        <f t="shared" ref="BB94" si="715">SUM(BB95:BB97)</f>
        <v>0</v>
      </c>
      <c r="BC94" s="36">
        <f t="shared" ref="BC94:CQ94" si="716">SUM(BC95:BC97)</f>
        <v>0</v>
      </c>
      <c r="BD94" s="36">
        <f t="shared" si="716"/>
        <v>0</v>
      </c>
      <c r="BE94" s="36">
        <f t="shared" si="716"/>
        <v>0</v>
      </c>
      <c r="BF94" s="36">
        <f t="shared" si="716"/>
        <v>0</v>
      </c>
      <c r="BG94" s="36">
        <f t="shared" si="716"/>
        <v>0</v>
      </c>
      <c r="BH94" s="36">
        <f t="shared" si="716"/>
        <v>0</v>
      </c>
      <c r="BI94" s="36">
        <f t="shared" si="716"/>
        <v>0</v>
      </c>
      <c r="BJ94" s="36">
        <f t="shared" si="716"/>
        <v>0</v>
      </c>
      <c r="BK94" s="36">
        <f t="shared" si="716"/>
        <v>0</v>
      </c>
      <c r="BL94" s="36">
        <f t="shared" si="716"/>
        <v>0</v>
      </c>
      <c r="BM94" s="36">
        <f t="shared" si="716"/>
        <v>0</v>
      </c>
      <c r="BN94" s="36">
        <f t="shared" si="716"/>
        <v>10957.800000000001</v>
      </c>
      <c r="BO94" s="36">
        <f t="shared" si="716"/>
        <v>10957.800000000001</v>
      </c>
      <c r="BP94" s="36">
        <f t="shared" si="716"/>
        <v>9558.1</v>
      </c>
      <c r="BQ94" s="36">
        <f t="shared" si="716"/>
        <v>9558.1</v>
      </c>
      <c r="BR94" s="36">
        <f t="shared" si="716"/>
        <v>1399.7</v>
      </c>
      <c r="BS94" s="36">
        <f t="shared" si="716"/>
        <v>0</v>
      </c>
      <c r="BT94" s="36">
        <f t="shared" si="716"/>
        <v>0</v>
      </c>
      <c r="BU94" s="36">
        <f t="shared" si="716"/>
        <v>0</v>
      </c>
      <c r="BV94" s="36">
        <f t="shared" si="716"/>
        <v>0</v>
      </c>
      <c r="BW94" s="36">
        <f t="shared" si="716"/>
        <v>0</v>
      </c>
      <c r="BX94" s="36">
        <f t="shared" si="716"/>
        <v>7614</v>
      </c>
      <c r="BY94" s="36">
        <f t="shared" si="716"/>
        <v>433.3</v>
      </c>
      <c r="BZ94" s="36">
        <f t="shared" si="716"/>
        <v>7180.7</v>
      </c>
      <c r="CA94" s="36">
        <f t="shared" si="716"/>
        <v>0</v>
      </c>
      <c r="CB94" s="36">
        <f t="shared" si="716"/>
        <v>0</v>
      </c>
      <c r="CC94" s="36">
        <f t="shared" si="716"/>
        <v>3614.7999999999997</v>
      </c>
      <c r="CD94" s="36">
        <f t="shared" si="716"/>
        <v>462.6</v>
      </c>
      <c r="CE94" s="36">
        <f t="shared" si="716"/>
        <v>3152.2</v>
      </c>
      <c r="CF94" s="36">
        <f t="shared" si="716"/>
        <v>0</v>
      </c>
      <c r="CG94" s="36">
        <f t="shared" si="716"/>
        <v>0</v>
      </c>
      <c r="CH94" s="36">
        <f t="shared" si="716"/>
        <v>0</v>
      </c>
      <c r="CI94" s="36">
        <f t="shared" si="716"/>
        <v>0</v>
      </c>
      <c r="CJ94" s="36">
        <f t="shared" si="716"/>
        <v>0</v>
      </c>
      <c r="CK94" s="36">
        <f t="shared" si="716"/>
        <v>0</v>
      </c>
      <c r="CL94" s="36">
        <f t="shared" si="716"/>
        <v>0</v>
      </c>
      <c r="CM94" s="36">
        <f t="shared" si="716"/>
        <v>0</v>
      </c>
      <c r="CN94" s="36">
        <f t="shared" si="716"/>
        <v>0</v>
      </c>
      <c r="CO94" s="36">
        <f t="shared" si="716"/>
        <v>0</v>
      </c>
      <c r="CP94" s="36">
        <f t="shared" si="716"/>
        <v>0</v>
      </c>
      <c r="CQ94" s="36">
        <f t="shared" si="716"/>
        <v>0</v>
      </c>
      <c r="CR94" s="34">
        <v>10957.8</v>
      </c>
      <c r="CS94" s="34">
        <v>9558.1</v>
      </c>
      <c r="CT94" s="34">
        <v>1399.7</v>
      </c>
      <c r="CU94" s="34">
        <v>0</v>
      </c>
      <c r="CV94" s="34">
        <v>0</v>
      </c>
      <c r="CW94" s="36">
        <f>SUM(CW95:CW97)</f>
        <v>7614</v>
      </c>
      <c r="CX94" s="36">
        <f t="shared" ref="CX94" si="717">SUM(CX95:CX97)</f>
        <v>433.3</v>
      </c>
      <c r="CY94" s="36">
        <f t="shared" ref="CY94" si="718">SUM(CY95:CY97)</f>
        <v>7180.7</v>
      </c>
      <c r="CZ94" s="36">
        <f t="shared" ref="CZ94" si="719">SUM(CZ95:CZ97)</f>
        <v>0</v>
      </c>
      <c r="DA94" s="36">
        <f t="shared" ref="DA94:DF94" si="720">SUM(DA95:DA97)</f>
        <v>0</v>
      </c>
      <c r="DB94" s="36">
        <f t="shared" si="720"/>
        <v>3152.2</v>
      </c>
      <c r="DC94" s="36">
        <f t="shared" si="720"/>
        <v>0</v>
      </c>
      <c r="DD94" s="36">
        <f t="shared" si="720"/>
        <v>3152.2</v>
      </c>
      <c r="DE94" s="36">
        <f t="shared" si="720"/>
        <v>0</v>
      </c>
      <c r="DF94" s="36">
        <f t="shared" si="720"/>
        <v>0</v>
      </c>
      <c r="DG94" s="34">
        <v>10957.8</v>
      </c>
      <c r="DH94" s="34">
        <v>9558.1</v>
      </c>
      <c r="DI94" s="34">
        <v>1399.7</v>
      </c>
      <c r="DJ94" s="34">
        <v>0</v>
      </c>
      <c r="DK94" s="34">
        <v>0</v>
      </c>
      <c r="DL94" s="36">
        <f>SUM(DL95:DL97)</f>
        <v>7614</v>
      </c>
      <c r="DM94" s="36">
        <f t="shared" ref="DM94" si="721">SUM(DM95:DM97)</f>
        <v>433.3</v>
      </c>
      <c r="DN94" s="36">
        <f t="shared" ref="DN94" si="722">SUM(DN95:DN97)</f>
        <v>7180.7</v>
      </c>
      <c r="DO94" s="36">
        <f t="shared" ref="DO94" si="723">SUM(DO95:DO97)</f>
        <v>0</v>
      </c>
      <c r="DP94" s="36">
        <f t="shared" ref="DP94:DU94" si="724">SUM(DP95:DP97)</f>
        <v>0</v>
      </c>
      <c r="DQ94" s="36">
        <f t="shared" si="724"/>
        <v>3614.7999999999997</v>
      </c>
      <c r="DR94" s="36">
        <f t="shared" si="724"/>
        <v>462.6</v>
      </c>
      <c r="DS94" s="36">
        <f t="shared" si="724"/>
        <v>3152.2</v>
      </c>
      <c r="DT94" s="36">
        <f t="shared" si="724"/>
        <v>0</v>
      </c>
      <c r="DU94" s="36">
        <f t="shared" si="724"/>
        <v>0</v>
      </c>
      <c r="DV94" s="37" t="s">
        <v>0</v>
      </c>
    </row>
    <row r="95" spans="1:126" ht="78.75" x14ac:dyDescent="0.2">
      <c r="A95" s="38" t="s">
        <v>0</v>
      </c>
      <c r="B95" s="39" t="s">
        <v>484</v>
      </c>
      <c r="C95" s="39" t="s">
        <v>485</v>
      </c>
      <c r="D95" s="38" t="s">
        <v>486</v>
      </c>
      <c r="E95" s="1" t="s">
        <v>551</v>
      </c>
      <c r="F95" s="1" t="s">
        <v>0</v>
      </c>
      <c r="G95" s="1" t="s">
        <v>0</v>
      </c>
      <c r="H95" s="1" t="s">
        <v>0</v>
      </c>
      <c r="I95" s="1" t="s">
        <v>0</v>
      </c>
      <c r="J95" s="1" t="s">
        <v>0</v>
      </c>
      <c r="K95" s="1" t="s">
        <v>0</v>
      </c>
      <c r="L95" s="1" t="s">
        <v>0</v>
      </c>
      <c r="M95" s="1" t="s">
        <v>0</v>
      </c>
      <c r="N95" s="1" t="s">
        <v>0</v>
      </c>
      <c r="O95" s="1" t="s">
        <v>0</v>
      </c>
      <c r="P95" s="1" t="s">
        <v>0</v>
      </c>
      <c r="Q95" s="1" t="s">
        <v>0</v>
      </c>
      <c r="R95" s="1" t="s">
        <v>0</v>
      </c>
      <c r="S95" s="1" t="s">
        <v>0</v>
      </c>
      <c r="T95" s="1" t="s">
        <v>0</v>
      </c>
      <c r="U95" s="1" t="s">
        <v>0</v>
      </c>
      <c r="V95" s="1" t="s">
        <v>0</v>
      </c>
      <c r="W95" s="1" t="s">
        <v>0</v>
      </c>
      <c r="X95" s="1" t="s">
        <v>0</v>
      </c>
      <c r="Y95" s="1" t="s">
        <v>620</v>
      </c>
      <c r="Z95" s="1" t="s">
        <v>0</v>
      </c>
      <c r="AA95" s="1" t="s">
        <v>0</v>
      </c>
      <c r="AB95" s="1" t="s">
        <v>0</v>
      </c>
      <c r="AC95" s="1" t="s">
        <v>0</v>
      </c>
      <c r="AD95" s="1" t="s">
        <v>0</v>
      </c>
      <c r="AE95" s="1" t="s">
        <v>632</v>
      </c>
      <c r="AF95" s="32" t="s">
        <v>0</v>
      </c>
      <c r="AG95" s="32" t="s">
        <v>0</v>
      </c>
      <c r="AH95" s="31" t="s">
        <v>0</v>
      </c>
      <c r="AI95" s="31" t="s">
        <v>487</v>
      </c>
      <c r="AJ95" s="34">
        <v>9558.1</v>
      </c>
      <c r="AK95" s="34">
        <v>9558.1</v>
      </c>
      <c r="AL95" s="34">
        <v>9558.1</v>
      </c>
      <c r="AM95" s="35">
        <v>9558.1</v>
      </c>
      <c r="AN95" s="34">
        <v>0</v>
      </c>
      <c r="AO95" s="34">
        <v>0</v>
      </c>
      <c r="AP95" s="34">
        <v>0</v>
      </c>
      <c r="AQ95" s="34">
        <v>0</v>
      </c>
      <c r="AR95" s="34">
        <v>0</v>
      </c>
      <c r="AS95" s="34">
        <v>0</v>
      </c>
      <c r="AT95" s="34">
        <v>0</v>
      </c>
      <c r="AU95" s="34">
        <v>0</v>
      </c>
      <c r="AV95" s="34">
        <v>0</v>
      </c>
      <c r="AW95" s="34">
        <v>0</v>
      </c>
      <c r="AX95" s="34">
        <v>0</v>
      </c>
      <c r="AY95" s="34">
        <v>0</v>
      </c>
      <c r="AZ95" s="34">
        <v>0</v>
      </c>
      <c r="BA95" s="34">
        <v>0</v>
      </c>
      <c r="BB95" s="34">
        <v>0</v>
      </c>
      <c r="BC95" s="34">
        <v>0</v>
      </c>
      <c r="BD95" s="34">
        <v>0</v>
      </c>
      <c r="BE95" s="34">
        <v>0</v>
      </c>
      <c r="BF95" s="34">
        <v>0</v>
      </c>
      <c r="BG95" s="34">
        <v>0</v>
      </c>
      <c r="BH95" s="34">
        <v>0</v>
      </c>
      <c r="BI95" s="34">
        <v>0</v>
      </c>
      <c r="BJ95" s="34">
        <v>0</v>
      </c>
      <c r="BK95" s="34">
        <v>0</v>
      </c>
      <c r="BL95" s="34">
        <v>0</v>
      </c>
      <c r="BM95" s="34">
        <v>0</v>
      </c>
      <c r="BN95" s="34">
        <v>9558.1</v>
      </c>
      <c r="BO95" s="34">
        <v>9558.1</v>
      </c>
      <c r="BP95" s="34">
        <v>9558.1</v>
      </c>
      <c r="BQ95" s="34">
        <v>9558.1</v>
      </c>
      <c r="BR95" s="34">
        <v>0</v>
      </c>
      <c r="BS95" s="37" t="s">
        <v>197</v>
      </c>
      <c r="BT95" s="34">
        <v>0</v>
      </c>
      <c r="BU95" s="34">
        <v>0</v>
      </c>
      <c r="BV95" s="34">
        <v>0</v>
      </c>
      <c r="BW95" s="34">
        <v>0</v>
      </c>
      <c r="BX95" s="34">
        <v>0</v>
      </c>
      <c r="BY95" s="34">
        <v>0</v>
      </c>
      <c r="BZ95" s="34">
        <v>0</v>
      </c>
      <c r="CA95" s="34">
        <v>0</v>
      </c>
      <c r="CB95" s="34">
        <v>0</v>
      </c>
      <c r="CC95" s="34">
        <v>0</v>
      </c>
      <c r="CD95" s="34">
        <v>0</v>
      </c>
      <c r="CE95" s="34">
        <v>0</v>
      </c>
      <c r="CF95" s="34">
        <v>0</v>
      </c>
      <c r="CG95" s="34">
        <v>0</v>
      </c>
      <c r="CH95" s="34">
        <v>0</v>
      </c>
      <c r="CI95" s="34">
        <v>0</v>
      </c>
      <c r="CJ95" s="34">
        <v>0</v>
      </c>
      <c r="CK95" s="34">
        <v>0</v>
      </c>
      <c r="CL95" s="34">
        <v>0</v>
      </c>
      <c r="CM95" s="34">
        <v>0</v>
      </c>
      <c r="CN95" s="34">
        <v>0</v>
      </c>
      <c r="CO95" s="34">
        <v>0</v>
      </c>
      <c r="CP95" s="34">
        <v>0</v>
      </c>
      <c r="CQ95" s="34">
        <v>0</v>
      </c>
      <c r="CR95" s="34">
        <v>9558.1</v>
      </c>
      <c r="CS95" s="34">
        <v>9558.1</v>
      </c>
      <c r="CT95" s="34">
        <v>0</v>
      </c>
      <c r="CU95" s="34">
        <v>0</v>
      </c>
      <c r="CV95" s="34">
        <v>0</v>
      </c>
      <c r="CW95" s="34">
        <v>0</v>
      </c>
      <c r="CX95" s="34">
        <v>0</v>
      </c>
      <c r="CY95" s="34">
        <v>0</v>
      </c>
      <c r="CZ95" s="34">
        <v>0</v>
      </c>
      <c r="DA95" s="34">
        <v>0</v>
      </c>
      <c r="DB95" s="34">
        <v>0</v>
      </c>
      <c r="DC95" s="34">
        <v>0</v>
      </c>
      <c r="DD95" s="34">
        <v>0</v>
      </c>
      <c r="DE95" s="34">
        <v>0</v>
      </c>
      <c r="DF95" s="34">
        <v>0</v>
      </c>
      <c r="DG95" s="34">
        <v>9558.1</v>
      </c>
      <c r="DH95" s="34">
        <v>9558.1</v>
      </c>
      <c r="DI95" s="34">
        <v>0</v>
      </c>
      <c r="DJ95" s="34">
        <v>0</v>
      </c>
      <c r="DK95" s="34">
        <v>0</v>
      </c>
      <c r="DL95" s="34">
        <v>0</v>
      </c>
      <c r="DM95" s="34">
        <v>0</v>
      </c>
      <c r="DN95" s="34">
        <v>0</v>
      </c>
      <c r="DO95" s="34">
        <v>0</v>
      </c>
      <c r="DP95" s="34">
        <v>0</v>
      </c>
      <c r="DQ95" s="34">
        <v>0</v>
      </c>
      <c r="DR95" s="34">
        <v>0</v>
      </c>
      <c r="DS95" s="34">
        <v>0</v>
      </c>
      <c r="DT95" s="34">
        <v>0</v>
      </c>
      <c r="DU95" s="34">
        <v>0</v>
      </c>
      <c r="DV95" s="3" t="s">
        <v>202</v>
      </c>
    </row>
    <row r="96" spans="1:126" ht="78.75" x14ac:dyDescent="0.2">
      <c r="A96" s="38" t="s">
        <v>0</v>
      </c>
      <c r="B96" s="39" t="s">
        <v>488</v>
      </c>
      <c r="C96" s="39" t="s">
        <v>489</v>
      </c>
      <c r="D96" s="38" t="s">
        <v>490</v>
      </c>
      <c r="E96" s="1" t="s">
        <v>551</v>
      </c>
      <c r="F96" s="1" t="s">
        <v>0</v>
      </c>
      <c r="G96" s="1" t="s">
        <v>0</v>
      </c>
      <c r="H96" s="1" t="s">
        <v>0</v>
      </c>
      <c r="I96" s="1" t="s">
        <v>0</v>
      </c>
      <c r="J96" s="1" t="s">
        <v>0</v>
      </c>
      <c r="K96" s="1" t="s">
        <v>0</v>
      </c>
      <c r="L96" s="1" t="s">
        <v>0</v>
      </c>
      <c r="M96" s="1" t="s">
        <v>0</v>
      </c>
      <c r="N96" s="1" t="s">
        <v>0</v>
      </c>
      <c r="O96" s="1" t="s">
        <v>0</v>
      </c>
      <c r="P96" s="1" t="s">
        <v>0</v>
      </c>
      <c r="Q96" s="1" t="s">
        <v>0</v>
      </c>
      <c r="R96" s="1" t="s">
        <v>0</v>
      </c>
      <c r="S96" s="1" t="s">
        <v>0</v>
      </c>
      <c r="T96" s="1" t="s">
        <v>0</v>
      </c>
      <c r="U96" s="1" t="s">
        <v>0</v>
      </c>
      <c r="V96" s="1" t="s">
        <v>0</v>
      </c>
      <c r="W96" s="1" t="s">
        <v>0</v>
      </c>
      <c r="X96" s="1" t="s">
        <v>0</v>
      </c>
      <c r="Y96" s="1" t="s">
        <v>620</v>
      </c>
      <c r="Z96" s="1" t="s">
        <v>0</v>
      </c>
      <c r="AA96" s="1" t="s">
        <v>0</v>
      </c>
      <c r="AB96" s="1" t="s">
        <v>0</v>
      </c>
      <c r="AC96" s="1" t="s">
        <v>0</v>
      </c>
      <c r="AD96" s="1" t="s">
        <v>0</v>
      </c>
      <c r="AE96" s="1" t="s">
        <v>633</v>
      </c>
      <c r="AF96" s="32" t="s">
        <v>0</v>
      </c>
      <c r="AG96" s="32" t="s">
        <v>0</v>
      </c>
      <c r="AH96" s="31" t="s">
        <v>0</v>
      </c>
      <c r="AI96" s="31" t="s">
        <v>491</v>
      </c>
      <c r="AJ96" s="34">
        <v>0</v>
      </c>
      <c r="AK96" s="34">
        <v>0</v>
      </c>
      <c r="AL96" s="34">
        <v>0</v>
      </c>
      <c r="AM96" s="35">
        <v>0</v>
      </c>
      <c r="AN96" s="34">
        <v>0</v>
      </c>
      <c r="AO96" s="34">
        <v>0</v>
      </c>
      <c r="AP96" s="34">
        <v>0</v>
      </c>
      <c r="AQ96" s="34">
        <v>0</v>
      </c>
      <c r="AR96" s="34">
        <v>0</v>
      </c>
      <c r="AS96" s="34">
        <v>0</v>
      </c>
      <c r="AT96" s="34">
        <v>433.3</v>
      </c>
      <c r="AU96" s="34">
        <v>433.3</v>
      </c>
      <c r="AV96" s="34">
        <v>0</v>
      </c>
      <c r="AW96" s="34">
        <v>0</v>
      </c>
      <c r="AX96" s="34">
        <v>0</v>
      </c>
      <c r="AY96" s="34">
        <v>0</v>
      </c>
      <c r="AZ96" s="34">
        <f>AY96</f>
        <v>0</v>
      </c>
      <c r="BA96" s="34">
        <v>0</v>
      </c>
      <c r="BB96" s="34">
        <v>0</v>
      </c>
      <c r="BC96" s="34">
        <v>0</v>
      </c>
      <c r="BD96" s="34">
        <v>0</v>
      </c>
      <c r="BE96" s="34">
        <f>BD96</f>
        <v>0</v>
      </c>
      <c r="BF96" s="34">
        <v>0</v>
      </c>
      <c r="BG96" s="34">
        <v>0</v>
      </c>
      <c r="BH96" s="34">
        <v>0</v>
      </c>
      <c r="BI96" s="34">
        <v>0</v>
      </c>
      <c r="BJ96" s="34">
        <v>0</v>
      </c>
      <c r="BK96" s="34">
        <v>0</v>
      </c>
      <c r="BL96" s="34">
        <v>0</v>
      </c>
      <c r="BM96" s="34">
        <v>0</v>
      </c>
      <c r="BN96" s="34">
        <v>0</v>
      </c>
      <c r="BO96" s="34">
        <v>0</v>
      </c>
      <c r="BP96" s="34">
        <v>0</v>
      </c>
      <c r="BQ96" s="34">
        <v>0</v>
      </c>
      <c r="BR96" s="34">
        <v>0</v>
      </c>
      <c r="BS96" s="37" t="s">
        <v>197</v>
      </c>
      <c r="BT96" s="34">
        <v>0</v>
      </c>
      <c r="BU96" s="34">
        <v>0</v>
      </c>
      <c r="BV96" s="34">
        <v>0</v>
      </c>
      <c r="BW96" s="34">
        <v>0</v>
      </c>
      <c r="BX96" s="34">
        <v>433.3</v>
      </c>
      <c r="BY96" s="34">
        <v>433.3</v>
      </c>
      <c r="BZ96" s="34">
        <v>0</v>
      </c>
      <c r="CA96" s="34">
        <v>0</v>
      </c>
      <c r="CB96" s="34">
        <v>0</v>
      </c>
      <c r="CC96" s="34">
        <v>462.6</v>
      </c>
      <c r="CD96" s="34">
        <v>462.6</v>
      </c>
      <c r="CE96" s="34">
        <v>0</v>
      </c>
      <c r="CF96" s="34">
        <v>0</v>
      </c>
      <c r="CG96" s="34">
        <v>0</v>
      </c>
      <c r="CH96" s="34">
        <v>0</v>
      </c>
      <c r="CI96" s="34">
        <f>CH96</f>
        <v>0</v>
      </c>
      <c r="CJ96" s="34">
        <v>0</v>
      </c>
      <c r="CK96" s="34">
        <v>0</v>
      </c>
      <c r="CL96" s="34">
        <v>0</v>
      </c>
      <c r="CM96" s="34">
        <v>0</v>
      </c>
      <c r="CN96" s="34">
        <v>0</v>
      </c>
      <c r="CO96" s="34">
        <v>0</v>
      </c>
      <c r="CP96" s="34">
        <v>0</v>
      </c>
      <c r="CQ96" s="34">
        <v>0</v>
      </c>
      <c r="CR96" s="34">
        <v>0</v>
      </c>
      <c r="CS96" s="34">
        <v>0</v>
      </c>
      <c r="CT96" s="34">
        <v>0</v>
      </c>
      <c r="CU96" s="34">
        <v>0</v>
      </c>
      <c r="CV96" s="34">
        <v>0</v>
      </c>
      <c r="CW96" s="34">
        <v>433.3</v>
      </c>
      <c r="CX96" s="34">
        <v>433.3</v>
      </c>
      <c r="CY96" s="34">
        <v>0</v>
      </c>
      <c r="CZ96" s="34">
        <v>0</v>
      </c>
      <c r="DA96" s="34">
        <v>0</v>
      </c>
      <c r="DB96" s="34">
        <v>0</v>
      </c>
      <c r="DC96" s="34">
        <f>DB96</f>
        <v>0</v>
      </c>
      <c r="DD96" s="34">
        <v>0</v>
      </c>
      <c r="DE96" s="34">
        <v>0</v>
      </c>
      <c r="DF96" s="34">
        <v>0</v>
      </c>
      <c r="DG96" s="34">
        <v>0</v>
      </c>
      <c r="DH96" s="34">
        <v>0</v>
      </c>
      <c r="DI96" s="34">
        <v>0</v>
      </c>
      <c r="DJ96" s="34">
        <v>0</v>
      </c>
      <c r="DK96" s="34">
        <v>0</v>
      </c>
      <c r="DL96" s="34">
        <v>433.3</v>
      </c>
      <c r="DM96" s="34">
        <v>433.3</v>
      </c>
      <c r="DN96" s="34">
        <v>0</v>
      </c>
      <c r="DO96" s="34">
        <v>0</v>
      </c>
      <c r="DP96" s="34">
        <v>0</v>
      </c>
      <c r="DQ96" s="34">
        <v>462.6</v>
      </c>
      <c r="DR96" s="34">
        <v>462.6</v>
      </c>
      <c r="DS96" s="34">
        <v>0</v>
      </c>
      <c r="DT96" s="34">
        <v>0</v>
      </c>
      <c r="DU96" s="34">
        <v>0</v>
      </c>
      <c r="DV96" s="3" t="s">
        <v>0</v>
      </c>
    </row>
    <row r="97" spans="1:126" ht="348.75" x14ac:dyDescent="0.2">
      <c r="A97" s="38" t="s">
        <v>0</v>
      </c>
      <c r="B97" s="39" t="s">
        <v>492</v>
      </c>
      <c r="C97" s="39" t="s">
        <v>493</v>
      </c>
      <c r="D97" s="38" t="s">
        <v>494</v>
      </c>
      <c r="E97" s="1" t="s">
        <v>551</v>
      </c>
      <c r="F97" s="1" t="s">
        <v>0</v>
      </c>
      <c r="G97" s="1" t="s">
        <v>0</v>
      </c>
      <c r="H97" s="1" t="s">
        <v>0</v>
      </c>
      <c r="I97" s="1" t="s">
        <v>0</v>
      </c>
      <c r="J97" s="1" t="s">
        <v>0</v>
      </c>
      <c r="K97" s="1" t="s">
        <v>0</v>
      </c>
      <c r="L97" s="1" t="s">
        <v>0</v>
      </c>
      <c r="M97" s="1" t="s">
        <v>0</v>
      </c>
      <c r="N97" s="1" t="s">
        <v>0</v>
      </c>
      <c r="O97" s="1" t="s">
        <v>0</v>
      </c>
      <c r="P97" s="1" t="s">
        <v>0</v>
      </c>
      <c r="Q97" s="1" t="s">
        <v>0</v>
      </c>
      <c r="R97" s="1" t="s">
        <v>0</v>
      </c>
      <c r="S97" s="1" t="s">
        <v>0</v>
      </c>
      <c r="T97" s="1" t="s">
        <v>0</v>
      </c>
      <c r="U97" s="1" t="s">
        <v>0</v>
      </c>
      <c r="V97" s="1" t="s">
        <v>0</v>
      </c>
      <c r="W97" s="1" t="s">
        <v>0</v>
      </c>
      <c r="X97" s="1" t="s">
        <v>0</v>
      </c>
      <c r="Y97" s="1" t="s">
        <v>634</v>
      </c>
      <c r="Z97" s="1" t="s">
        <v>0</v>
      </c>
      <c r="AA97" s="1" t="s">
        <v>0</v>
      </c>
      <c r="AB97" s="1" t="s">
        <v>0</v>
      </c>
      <c r="AC97" s="1" t="s">
        <v>0</v>
      </c>
      <c r="AD97" s="1" t="s">
        <v>0</v>
      </c>
      <c r="AE97" s="1" t="s">
        <v>635</v>
      </c>
      <c r="AF97" s="32" t="s">
        <v>0</v>
      </c>
      <c r="AG97" s="32" t="s">
        <v>0</v>
      </c>
      <c r="AH97" s="31" t="s">
        <v>0</v>
      </c>
      <c r="AI97" s="31" t="s">
        <v>264</v>
      </c>
      <c r="AJ97" s="34">
        <v>1399.7</v>
      </c>
      <c r="AK97" s="34">
        <v>1399.7</v>
      </c>
      <c r="AL97" s="34">
        <v>0</v>
      </c>
      <c r="AM97" s="35">
        <v>0</v>
      </c>
      <c r="AN97" s="34">
        <v>1399.7</v>
      </c>
      <c r="AO97" s="34">
        <v>1399.7</v>
      </c>
      <c r="AP97" s="34">
        <v>0</v>
      </c>
      <c r="AQ97" s="34">
        <v>0</v>
      </c>
      <c r="AR97" s="34">
        <v>0</v>
      </c>
      <c r="AS97" s="34">
        <v>0</v>
      </c>
      <c r="AT97" s="34">
        <v>7180.7</v>
      </c>
      <c r="AU97" s="34">
        <v>0</v>
      </c>
      <c r="AV97" s="34">
        <v>7180.7</v>
      </c>
      <c r="AW97" s="34">
        <v>0</v>
      </c>
      <c r="AX97" s="34">
        <v>0</v>
      </c>
      <c r="AY97" s="34">
        <v>3152.2</v>
      </c>
      <c r="AZ97" s="34">
        <v>0</v>
      </c>
      <c r="BA97" s="34">
        <f>AY97</f>
        <v>3152.2</v>
      </c>
      <c r="BB97" s="34">
        <v>0</v>
      </c>
      <c r="BC97" s="34">
        <v>0</v>
      </c>
      <c r="BD97" s="34">
        <v>0</v>
      </c>
      <c r="BE97" s="34">
        <v>0</v>
      </c>
      <c r="BF97" s="34">
        <f>BD97</f>
        <v>0</v>
      </c>
      <c r="BG97" s="34">
        <v>0</v>
      </c>
      <c r="BH97" s="34">
        <v>0</v>
      </c>
      <c r="BI97" s="34">
        <v>0</v>
      </c>
      <c r="BJ97" s="34">
        <v>0</v>
      </c>
      <c r="BK97" s="34">
        <v>0</v>
      </c>
      <c r="BL97" s="34">
        <v>0</v>
      </c>
      <c r="BM97" s="34">
        <v>0</v>
      </c>
      <c r="BN97" s="34">
        <v>1399.7</v>
      </c>
      <c r="BO97" s="34">
        <v>1399.7</v>
      </c>
      <c r="BP97" s="34">
        <v>0</v>
      </c>
      <c r="BQ97" s="34">
        <v>0</v>
      </c>
      <c r="BR97" s="34">
        <v>1399.7</v>
      </c>
      <c r="BS97" s="37" t="s">
        <v>475</v>
      </c>
      <c r="BT97" s="34">
        <v>0</v>
      </c>
      <c r="BU97" s="34">
        <v>0</v>
      </c>
      <c r="BV97" s="34">
        <v>0</v>
      </c>
      <c r="BW97" s="34">
        <v>0</v>
      </c>
      <c r="BX97" s="34">
        <v>7180.7</v>
      </c>
      <c r="BY97" s="34">
        <v>0</v>
      </c>
      <c r="BZ97" s="34">
        <v>7180.7</v>
      </c>
      <c r="CA97" s="34">
        <v>0</v>
      </c>
      <c r="CB97" s="34">
        <v>0</v>
      </c>
      <c r="CC97" s="34">
        <v>3152.2</v>
      </c>
      <c r="CD97" s="34">
        <v>0</v>
      </c>
      <c r="CE97" s="34">
        <f>CC97</f>
        <v>3152.2</v>
      </c>
      <c r="CF97" s="34">
        <v>0</v>
      </c>
      <c r="CG97" s="34">
        <v>0</v>
      </c>
      <c r="CH97" s="34">
        <v>0</v>
      </c>
      <c r="CI97" s="34">
        <v>0</v>
      </c>
      <c r="CJ97" s="34">
        <f>CH97</f>
        <v>0</v>
      </c>
      <c r="CK97" s="34">
        <v>0</v>
      </c>
      <c r="CL97" s="34">
        <v>0</v>
      </c>
      <c r="CM97" s="34">
        <v>0</v>
      </c>
      <c r="CN97" s="34">
        <v>0</v>
      </c>
      <c r="CO97" s="34">
        <v>0</v>
      </c>
      <c r="CP97" s="34">
        <v>0</v>
      </c>
      <c r="CQ97" s="34">
        <v>0</v>
      </c>
      <c r="CR97" s="34">
        <v>1399.7</v>
      </c>
      <c r="CS97" s="34">
        <v>0</v>
      </c>
      <c r="CT97" s="34">
        <v>1399.7</v>
      </c>
      <c r="CU97" s="34">
        <v>0</v>
      </c>
      <c r="CV97" s="34">
        <v>0</v>
      </c>
      <c r="CW97" s="34">
        <v>7180.7</v>
      </c>
      <c r="CX97" s="34">
        <v>0</v>
      </c>
      <c r="CY97" s="34">
        <v>7180.7</v>
      </c>
      <c r="CZ97" s="34">
        <v>0</v>
      </c>
      <c r="DA97" s="34">
        <v>0</v>
      </c>
      <c r="DB97" s="34">
        <v>3152.2</v>
      </c>
      <c r="DC97" s="34">
        <v>0</v>
      </c>
      <c r="DD97" s="34">
        <f>DB97</f>
        <v>3152.2</v>
      </c>
      <c r="DE97" s="34">
        <v>0</v>
      </c>
      <c r="DF97" s="34">
        <v>0</v>
      </c>
      <c r="DG97" s="34">
        <v>1399.7</v>
      </c>
      <c r="DH97" s="34">
        <v>0</v>
      </c>
      <c r="DI97" s="34">
        <v>1399.7</v>
      </c>
      <c r="DJ97" s="34">
        <v>0</v>
      </c>
      <c r="DK97" s="34">
        <v>0</v>
      </c>
      <c r="DL97" s="34">
        <v>7180.7</v>
      </c>
      <c r="DM97" s="34">
        <v>0</v>
      </c>
      <c r="DN97" s="34">
        <v>7180.7</v>
      </c>
      <c r="DO97" s="34">
        <v>0</v>
      </c>
      <c r="DP97" s="34">
        <v>0</v>
      </c>
      <c r="DQ97" s="34">
        <v>3152.2</v>
      </c>
      <c r="DR97" s="34">
        <v>0</v>
      </c>
      <c r="DS97" s="34">
        <f>DQ97</f>
        <v>3152.2</v>
      </c>
      <c r="DT97" s="34">
        <v>0</v>
      </c>
      <c r="DU97" s="34">
        <v>0</v>
      </c>
      <c r="DV97" s="3" t="s">
        <v>281</v>
      </c>
    </row>
    <row r="98" spans="1:126" ht="22.5" x14ac:dyDescent="0.2">
      <c r="A98" s="32" t="s">
        <v>0</v>
      </c>
      <c r="B98" s="32" t="s">
        <v>495</v>
      </c>
      <c r="C98" s="32" t="s">
        <v>496</v>
      </c>
      <c r="D98" s="27" t="s">
        <v>497</v>
      </c>
      <c r="E98" s="33" t="s">
        <v>178</v>
      </c>
      <c r="F98" s="33" t="s">
        <v>178</v>
      </c>
      <c r="G98" s="33" t="s">
        <v>178</v>
      </c>
      <c r="H98" s="33" t="s">
        <v>178</v>
      </c>
      <c r="I98" s="33" t="s">
        <v>178</v>
      </c>
      <c r="J98" s="33" t="s">
        <v>178</v>
      </c>
      <c r="K98" s="33" t="s">
        <v>178</v>
      </c>
      <c r="L98" s="33" t="s">
        <v>178</v>
      </c>
      <c r="M98" s="33" t="s">
        <v>178</v>
      </c>
      <c r="N98" s="33" t="s">
        <v>178</v>
      </c>
      <c r="O98" s="33" t="s">
        <v>178</v>
      </c>
      <c r="P98" s="33" t="s">
        <v>178</v>
      </c>
      <c r="Q98" s="33" t="s">
        <v>178</v>
      </c>
      <c r="R98" s="33" t="s">
        <v>178</v>
      </c>
      <c r="S98" s="33" t="s">
        <v>178</v>
      </c>
      <c r="T98" s="33" t="s">
        <v>178</v>
      </c>
      <c r="U98" s="33" t="s">
        <v>178</v>
      </c>
      <c r="V98" s="33" t="s">
        <v>178</v>
      </c>
      <c r="W98" s="33" t="s">
        <v>178</v>
      </c>
      <c r="X98" s="33" t="s">
        <v>178</v>
      </c>
      <c r="Y98" s="33" t="s">
        <v>178</v>
      </c>
      <c r="Z98" s="33" t="s">
        <v>178</v>
      </c>
      <c r="AA98" s="33" t="s">
        <v>178</v>
      </c>
      <c r="AB98" s="33" t="s">
        <v>178</v>
      </c>
      <c r="AC98" s="33" t="s">
        <v>178</v>
      </c>
      <c r="AD98" s="33" t="s">
        <v>178</v>
      </c>
      <c r="AE98" s="33" t="s">
        <v>178</v>
      </c>
      <c r="AF98" s="33" t="s">
        <v>178</v>
      </c>
      <c r="AG98" s="33" t="s">
        <v>178</v>
      </c>
      <c r="AH98" s="33" t="s">
        <v>178</v>
      </c>
      <c r="AI98" s="33" t="s">
        <v>178</v>
      </c>
      <c r="AJ98" s="34">
        <v>342295.9</v>
      </c>
      <c r="AK98" s="34">
        <v>342295.9</v>
      </c>
      <c r="AL98" s="34">
        <v>0</v>
      </c>
      <c r="AM98" s="35">
        <v>0</v>
      </c>
      <c r="AN98" s="34">
        <v>0</v>
      </c>
      <c r="AO98" s="34">
        <v>0</v>
      </c>
      <c r="AP98" s="34">
        <v>0</v>
      </c>
      <c r="AQ98" s="34">
        <v>0</v>
      </c>
      <c r="AR98" s="34">
        <v>342295.9</v>
      </c>
      <c r="AS98" s="34">
        <v>342295.9</v>
      </c>
      <c r="AT98" s="36">
        <f>AT99</f>
        <v>110974.39999999999</v>
      </c>
      <c r="AU98" s="36">
        <f t="shared" ref="AU98:AX98" si="725">AU99</f>
        <v>0</v>
      </c>
      <c r="AV98" s="36">
        <f t="shared" si="725"/>
        <v>1897.1</v>
      </c>
      <c r="AW98" s="36">
        <f t="shared" si="725"/>
        <v>0</v>
      </c>
      <c r="AX98" s="36">
        <f t="shared" si="725"/>
        <v>109077.3</v>
      </c>
      <c r="AY98" s="36">
        <f t="shared" ref="AY98" si="726">AY99</f>
        <v>71923.299999999988</v>
      </c>
      <c r="AZ98" s="36">
        <f t="shared" ref="AZ98" si="727">AZ99</f>
        <v>0</v>
      </c>
      <c r="BA98" s="36">
        <f t="shared" ref="BA98" si="728">BA99</f>
        <v>0</v>
      </c>
      <c r="BB98" s="36">
        <f t="shared" ref="BB98" si="729">BB99</f>
        <v>0</v>
      </c>
      <c r="BC98" s="36">
        <f t="shared" ref="BC98" si="730">BC99</f>
        <v>71923.299999999988</v>
      </c>
      <c r="BD98" s="36">
        <f t="shared" ref="BD98" si="731">BD99</f>
        <v>100758.9</v>
      </c>
      <c r="BE98" s="36">
        <f t="shared" ref="BE98" si="732">BE99</f>
        <v>0</v>
      </c>
      <c r="BF98" s="36">
        <f t="shared" ref="BF98" si="733">BF99</f>
        <v>0</v>
      </c>
      <c r="BG98" s="36">
        <f t="shared" ref="BG98" si="734">BG99</f>
        <v>0</v>
      </c>
      <c r="BH98" s="36">
        <f t="shared" ref="BH98" si="735">BH99</f>
        <v>100758.9</v>
      </c>
      <c r="BI98" s="36">
        <f t="shared" ref="BI98" si="736">BI99</f>
        <v>60424.2</v>
      </c>
      <c r="BJ98" s="36">
        <f t="shared" ref="BJ98" si="737">BJ99</f>
        <v>0</v>
      </c>
      <c r="BK98" s="36">
        <f t="shared" ref="BK98" si="738">BK99</f>
        <v>0</v>
      </c>
      <c r="BL98" s="36">
        <f t="shared" ref="BL98" si="739">BL99</f>
        <v>0</v>
      </c>
      <c r="BM98" s="36">
        <f t="shared" ref="BM98" si="740">BM99</f>
        <v>60424.2</v>
      </c>
      <c r="BN98" s="34">
        <v>342295.9</v>
      </c>
      <c r="BO98" s="34">
        <v>342295.9</v>
      </c>
      <c r="BP98" s="34">
        <v>0</v>
      </c>
      <c r="BQ98" s="34">
        <v>0</v>
      </c>
      <c r="BR98" s="34">
        <v>0</v>
      </c>
      <c r="BS98" s="37" t="s">
        <v>197</v>
      </c>
      <c r="BT98" s="34">
        <v>0</v>
      </c>
      <c r="BU98" s="34">
        <v>0</v>
      </c>
      <c r="BV98" s="34">
        <v>342295.9</v>
      </c>
      <c r="BW98" s="34">
        <v>342295.9</v>
      </c>
      <c r="BX98" s="36">
        <f>BX99</f>
        <v>110974.39999999999</v>
      </c>
      <c r="BY98" s="36">
        <f t="shared" ref="BY98" si="741">BY99</f>
        <v>0</v>
      </c>
      <c r="BZ98" s="36">
        <f t="shared" ref="BZ98" si="742">BZ99</f>
        <v>1897.1</v>
      </c>
      <c r="CA98" s="36">
        <f t="shared" ref="CA98" si="743">CA99</f>
        <v>0</v>
      </c>
      <c r="CB98" s="36">
        <f t="shared" ref="CB98" si="744">CB99</f>
        <v>109077.3</v>
      </c>
      <c r="CC98" s="36">
        <f t="shared" ref="CC98" si="745">CC99</f>
        <v>71923.299999999988</v>
      </c>
      <c r="CD98" s="36">
        <f t="shared" ref="CD98" si="746">CD99</f>
        <v>0</v>
      </c>
      <c r="CE98" s="36">
        <f t="shared" ref="CE98" si="747">CE99</f>
        <v>0</v>
      </c>
      <c r="CF98" s="36">
        <f t="shared" ref="CF98" si="748">CF99</f>
        <v>0</v>
      </c>
      <c r="CG98" s="36">
        <f t="shared" ref="CG98" si="749">CG99</f>
        <v>71923.299999999988</v>
      </c>
      <c r="CH98" s="36">
        <f t="shared" ref="CH98" si="750">CH99</f>
        <v>100758.9</v>
      </c>
      <c r="CI98" s="36">
        <f t="shared" ref="CI98" si="751">CI99</f>
        <v>0</v>
      </c>
      <c r="CJ98" s="36">
        <f t="shared" ref="CJ98" si="752">CJ99</f>
        <v>0</v>
      </c>
      <c r="CK98" s="36">
        <f t="shared" ref="CK98" si="753">CK99</f>
        <v>0</v>
      </c>
      <c r="CL98" s="36">
        <f t="shared" ref="CL98" si="754">CL99</f>
        <v>100758.9</v>
      </c>
      <c r="CM98" s="36">
        <f t="shared" ref="CM98" si="755">CM99</f>
        <v>60424.2</v>
      </c>
      <c r="CN98" s="36">
        <f t="shared" ref="CN98" si="756">CN99</f>
        <v>0</v>
      </c>
      <c r="CO98" s="36">
        <f t="shared" ref="CO98" si="757">CO99</f>
        <v>0</v>
      </c>
      <c r="CP98" s="36">
        <f t="shared" ref="CP98" si="758">CP99</f>
        <v>0</v>
      </c>
      <c r="CQ98" s="36">
        <f t="shared" ref="CQ98" si="759">CQ99</f>
        <v>60424.2</v>
      </c>
      <c r="CR98" s="34">
        <v>342295.9</v>
      </c>
      <c r="CS98" s="34">
        <v>0</v>
      </c>
      <c r="CT98" s="34">
        <v>0</v>
      </c>
      <c r="CU98" s="34">
        <v>0</v>
      </c>
      <c r="CV98" s="34">
        <v>342295.9</v>
      </c>
      <c r="CW98" s="36">
        <f>CW99</f>
        <v>110974.39999999999</v>
      </c>
      <c r="CX98" s="36">
        <f t="shared" ref="CX98" si="760">CX99</f>
        <v>0</v>
      </c>
      <c r="CY98" s="36">
        <f t="shared" ref="CY98" si="761">CY99</f>
        <v>1897.1</v>
      </c>
      <c r="CZ98" s="36">
        <f t="shared" ref="CZ98" si="762">CZ99</f>
        <v>0</v>
      </c>
      <c r="DA98" s="36">
        <f t="shared" ref="DA98:DF98" si="763">DA99</f>
        <v>109077.3</v>
      </c>
      <c r="DB98" s="36">
        <f t="shared" si="763"/>
        <v>71923.299999999988</v>
      </c>
      <c r="DC98" s="36">
        <f t="shared" si="763"/>
        <v>0</v>
      </c>
      <c r="DD98" s="36">
        <f t="shared" si="763"/>
        <v>0</v>
      </c>
      <c r="DE98" s="36">
        <f t="shared" si="763"/>
        <v>0</v>
      </c>
      <c r="DF98" s="36">
        <f t="shared" si="763"/>
        <v>71923.299999999988</v>
      </c>
      <c r="DG98" s="34">
        <v>342295.9</v>
      </c>
      <c r="DH98" s="34">
        <v>0</v>
      </c>
      <c r="DI98" s="34">
        <v>0</v>
      </c>
      <c r="DJ98" s="34">
        <v>0</v>
      </c>
      <c r="DK98" s="34">
        <v>342295.9</v>
      </c>
      <c r="DL98" s="36">
        <f>DL99</f>
        <v>110974.39999999999</v>
      </c>
      <c r="DM98" s="36">
        <f t="shared" ref="DM98" si="764">DM99</f>
        <v>0</v>
      </c>
      <c r="DN98" s="36">
        <f t="shared" ref="DN98" si="765">DN99</f>
        <v>1897.1</v>
      </c>
      <c r="DO98" s="36">
        <f t="shared" ref="DO98" si="766">DO99</f>
        <v>0</v>
      </c>
      <c r="DP98" s="36">
        <f t="shared" ref="DP98:DU98" si="767">DP99</f>
        <v>109077.3</v>
      </c>
      <c r="DQ98" s="36">
        <f t="shared" si="767"/>
        <v>71923.299999999988</v>
      </c>
      <c r="DR98" s="36">
        <f t="shared" si="767"/>
        <v>0</v>
      </c>
      <c r="DS98" s="36">
        <f t="shared" si="767"/>
        <v>0</v>
      </c>
      <c r="DT98" s="36">
        <f t="shared" si="767"/>
        <v>0</v>
      </c>
      <c r="DU98" s="36">
        <f t="shared" si="767"/>
        <v>71923.299999999988</v>
      </c>
      <c r="DV98" s="37" t="s">
        <v>0</v>
      </c>
    </row>
    <row r="99" spans="1:126" ht="22.5" x14ac:dyDescent="0.2">
      <c r="A99" s="32" t="s">
        <v>0</v>
      </c>
      <c r="B99" s="32" t="s">
        <v>498</v>
      </c>
      <c r="C99" s="32" t="s">
        <v>499</v>
      </c>
      <c r="D99" s="27" t="s">
        <v>500</v>
      </c>
      <c r="E99" s="33" t="s">
        <v>178</v>
      </c>
      <c r="F99" s="33" t="s">
        <v>178</v>
      </c>
      <c r="G99" s="33" t="s">
        <v>178</v>
      </c>
      <c r="H99" s="33" t="s">
        <v>178</v>
      </c>
      <c r="I99" s="33" t="s">
        <v>178</v>
      </c>
      <c r="J99" s="33" t="s">
        <v>178</v>
      </c>
      <c r="K99" s="33" t="s">
        <v>178</v>
      </c>
      <c r="L99" s="33" t="s">
        <v>178</v>
      </c>
      <c r="M99" s="33" t="s">
        <v>178</v>
      </c>
      <c r="N99" s="33" t="s">
        <v>178</v>
      </c>
      <c r="O99" s="33" t="s">
        <v>178</v>
      </c>
      <c r="P99" s="33" t="s">
        <v>178</v>
      </c>
      <c r="Q99" s="33" t="s">
        <v>178</v>
      </c>
      <c r="R99" s="33" t="s">
        <v>178</v>
      </c>
      <c r="S99" s="33" t="s">
        <v>178</v>
      </c>
      <c r="T99" s="33" t="s">
        <v>178</v>
      </c>
      <c r="U99" s="33" t="s">
        <v>178</v>
      </c>
      <c r="V99" s="33" t="s">
        <v>178</v>
      </c>
      <c r="W99" s="33" t="s">
        <v>178</v>
      </c>
      <c r="X99" s="33" t="s">
        <v>178</v>
      </c>
      <c r="Y99" s="33" t="s">
        <v>178</v>
      </c>
      <c r="Z99" s="33" t="s">
        <v>178</v>
      </c>
      <c r="AA99" s="33" t="s">
        <v>178</v>
      </c>
      <c r="AB99" s="33" t="s">
        <v>178</v>
      </c>
      <c r="AC99" s="33" t="s">
        <v>178</v>
      </c>
      <c r="AD99" s="33" t="s">
        <v>178</v>
      </c>
      <c r="AE99" s="33" t="s">
        <v>178</v>
      </c>
      <c r="AF99" s="33" t="s">
        <v>178</v>
      </c>
      <c r="AG99" s="33" t="s">
        <v>178</v>
      </c>
      <c r="AH99" s="33" t="s">
        <v>178</v>
      </c>
      <c r="AI99" s="33" t="s">
        <v>178</v>
      </c>
      <c r="AJ99" s="34">
        <v>342295.9</v>
      </c>
      <c r="AK99" s="34">
        <v>342295.9</v>
      </c>
      <c r="AL99" s="34">
        <v>0</v>
      </c>
      <c r="AM99" s="35">
        <v>0</v>
      </c>
      <c r="AN99" s="34">
        <v>0</v>
      </c>
      <c r="AO99" s="34">
        <v>0</v>
      </c>
      <c r="AP99" s="34">
        <v>0</v>
      </c>
      <c r="AQ99" s="34">
        <v>0</v>
      </c>
      <c r="AR99" s="34">
        <v>342295.9</v>
      </c>
      <c r="AS99" s="34">
        <v>342295.9</v>
      </c>
      <c r="AT99" s="36">
        <f>SUM(AT100:AT108)</f>
        <v>110974.39999999999</v>
      </c>
      <c r="AU99" s="36">
        <f t="shared" ref="AU99:AX99" si="768">SUM(AU100:AU108)</f>
        <v>0</v>
      </c>
      <c r="AV99" s="36">
        <f t="shared" si="768"/>
        <v>1897.1</v>
      </c>
      <c r="AW99" s="36">
        <f t="shared" si="768"/>
        <v>0</v>
      </c>
      <c r="AX99" s="36">
        <f t="shared" si="768"/>
        <v>109077.3</v>
      </c>
      <c r="AY99" s="36">
        <f t="shared" ref="AY99" si="769">SUM(AY100:AY108)</f>
        <v>71923.299999999988</v>
      </c>
      <c r="AZ99" s="36">
        <f t="shared" ref="AZ99" si="770">SUM(AZ100:AZ108)</f>
        <v>0</v>
      </c>
      <c r="BA99" s="36">
        <f t="shared" ref="BA99" si="771">SUM(BA100:BA108)</f>
        <v>0</v>
      </c>
      <c r="BB99" s="36">
        <f t="shared" ref="BB99" si="772">SUM(BB100:BB108)</f>
        <v>0</v>
      </c>
      <c r="BC99" s="36">
        <f t="shared" ref="BC99" si="773">SUM(BC100:BC108)</f>
        <v>71923.299999999988</v>
      </c>
      <c r="BD99" s="36">
        <f t="shared" ref="BD99" si="774">SUM(BD100:BD108)</f>
        <v>100758.9</v>
      </c>
      <c r="BE99" s="36">
        <f t="shared" ref="BE99" si="775">SUM(BE100:BE108)</f>
        <v>0</v>
      </c>
      <c r="BF99" s="36">
        <f t="shared" ref="BF99" si="776">SUM(BF100:BF108)</f>
        <v>0</v>
      </c>
      <c r="BG99" s="36">
        <f t="shared" ref="BG99" si="777">SUM(BG100:BG108)</f>
        <v>0</v>
      </c>
      <c r="BH99" s="36">
        <f t="shared" ref="BH99" si="778">SUM(BH100:BH108)</f>
        <v>100758.9</v>
      </c>
      <c r="BI99" s="36">
        <f t="shared" ref="BI99" si="779">SUM(BI100:BI108)</f>
        <v>60424.2</v>
      </c>
      <c r="BJ99" s="36">
        <f t="shared" ref="BJ99" si="780">SUM(BJ100:BJ108)</f>
        <v>0</v>
      </c>
      <c r="BK99" s="36">
        <f t="shared" ref="BK99" si="781">SUM(BK100:BK108)</f>
        <v>0</v>
      </c>
      <c r="BL99" s="36">
        <f t="shared" ref="BL99" si="782">SUM(BL100:BL108)</f>
        <v>0</v>
      </c>
      <c r="BM99" s="36">
        <f t="shared" ref="BM99" si="783">SUM(BM100:BM108)</f>
        <v>60424.2</v>
      </c>
      <c r="BN99" s="34">
        <v>342295.9</v>
      </c>
      <c r="BO99" s="34">
        <v>342295.9</v>
      </c>
      <c r="BP99" s="34">
        <v>0</v>
      </c>
      <c r="BQ99" s="34">
        <v>0</v>
      </c>
      <c r="BR99" s="34">
        <v>0</v>
      </c>
      <c r="BS99" s="37" t="s">
        <v>197</v>
      </c>
      <c r="BT99" s="34">
        <v>0</v>
      </c>
      <c r="BU99" s="34">
        <v>0</v>
      </c>
      <c r="BV99" s="34">
        <v>342295.9</v>
      </c>
      <c r="BW99" s="34">
        <v>342295.9</v>
      </c>
      <c r="BX99" s="36">
        <f>SUM(BX100:BX108)</f>
        <v>110974.39999999999</v>
      </c>
      <c r="BY99" s="36">
        <f t="shared" ref="BY99" si="784">SUM(BY100:BY108)</f>
        <v>0</v>
      </c>
      <c r="BZ99" s="36">
        <f t="shared" ref="BZ99" si="785">SUM(BZ100:BZ108)</f>
        <v>1897.1</v>
      </c>
      <c r="CA99" s="36">
        <f t="shared" ref="CA99" si="786">SUM(CA100:CA108)</f>
        <v>0</v>
      </c>
      <c r="CB99" s="36">
        <f t="shared" ref="CB99" si="787">SUM(CB100:CB108)</f>
        <v>109077.3</v>
      </c>
      <c r="CC99" s="36">
        <f t="shared" ref="CC99" si="788">SUM(CC100:CC108)</f>
        <v>71923.299999999988</v>
      </c>
      <c r="CD99" s="36">
        <f t="shared" ref="CD99" si="789">SUM(CD100:CD108)</f>
        <v>0</v>
      </c>
      <c r="CE99" s="36">
        <f t="shared" ref="CE99" si="790">SUM(CE100:CE108)</f>
        <v>0</v>
      </c>
      <c r="CF99" s="36">
        <f t="shared" ref="CF99" si="791">SUM(CF100:CF108)</f>
        <v>0</v>
      </c>
      <c r="CG99" s="36">
        <f t="shared" ref="CG99" si="792">SUM(CG100:CG108)</f>
        <v>71923.299999999988</v>
      </c>
      <c r="CH99" s="36">
        <f t="shared" ref="CH99" si="793">SUM(CH100:CH108)</f>
        <v>100758.9</v>
      </c>
      <c r="CI99" s="36">
        <f t="shared" ref="CI99" si="794">SUM(CI100:CI108)</f>
        <v>0</v>
      </c>
      <c r="CJ99" s="36">
        <f t="shared" ref="CJ99" si="795">SUM(CJ100:CJ108)</f>
        <v>0</v>
      </c>
      <c r="CK99" s="36">
        <f t="shared" ref="CK99" si="796">SUM(CK100:CK108)</f>
        <v>0</v>
      </c>
      <c r="CL99" s="36">
        <f t="shared" ref="CL99" si="797">SUM(CL100:CL108)</f>
        <v>100758.9</v>
      </c>
      <c r="CM99" s="36">
        <f t="shared" ref="CM99" si="798">SUM(CM100:CM108)</f>
        <v>60424.2</v>
      </c>
      <c r="CN99" s="36">
        <f t="shared" ref="CN99" si="799">SUM(CN100:CN108)</f>
        <v>0</v>
      </c>
      <c r="CO99" s="36">
        <f t="shared" ref="CO99" si="800">SUM(CO100:CO108)</f>
        <v>0</v>
      </c>
      <c r="CP99" s="36">
        <f t="shared" ref="CP99" si="801">SUM(CP100:CP108)</f>
        <v>0</v>
      </c>
      <c r="CQ99" s="36">
        <f t="shared" ref="CQ99" si="802">SUM(CQ100:CQ108)</f>
        <v>60424.2</v>
      </c>
      <c r="CR99" s="34">
        <v>342295.9</v>
      </c>
      <c r="CS99" s="34">
        <v>0</v>
      </c>
      <c r="CT99" s="34">
        <v>0</v>
      </c>
      <c r="CU99" s="34">
        <v>0</v>
      </c>
      <c r="CV99" s="34">
        <v>342295.9</v>
      </c>
      <c r="CW99" s="36">
        <f>SUM(CW100:CW108)</f>
        <v>110974.39999999999</v>
      </c>
      <c r="CX99" s="36">
        <f t="shared" ref="CX99" si="803">SUM(CX100:CX108)</f>
        <v>0</v>
      </c>
      <c r="CY99" s="36">
        <f t="shared" ref="CY99" si="804">SUM(CY100:CY108)</f>
        <v>1897.1</v>
      </c>
      <c r="CZ99" s="36">
        <f t="shared" ref="CZ99" si="805">SUM(CZ100:CZ108)</f>
        <v>0</v>
      </c>
      <c r="DA99" s="36">
        <f t="shared" ref="DA99:DF99" si="806">SUM(DA100:DA108)</f>
        <v>109077.3</v>
      </c>
      <c r="DB99" s="36">
        <f t="shared" si="806"/>
        <v>71923.299999999988</v>
      </c>
      <c r="DC99" s="36">
        <f t="shared" si="806"/>
        <v>0</v>
      </c>
      <c r="DD99" s="36">
        <f t="shared" si="806"/>
        <v>0</v>
      </c>
      <c r="DE99" s="36">
        <f t="shared" si="806"/>
        <v>0</v>
      </c>
      <c r="DF99" s="36">
        <f t="shared" si="806"/>
        <v>71923.299999999988</v>
      </c>
      <c r="DG99" s="34">
        <v>342295.9</v>
      </c>
      <c r="DH99" s="34">
        <v>0</v>
      </c>
      <c r="DI99" s="34">
        <v>0</v>
      </c>
      <c r="DJ99" s="34">
        <v>0</v>
      </c>
      <c r="DK99" s="34">
        <v>342295.9</v>
      </c>
      <c r="DL99" s="36">
        <f>SUM(DL100:DL108)</f>
        <v>110974.39999999999</v>
      </c>
      <c r="DM99" s="36">
        <f t="shared" ref="DM99" si="807">SUM(DM100:DM108)</f>
        <v>0</v>
      </c>
      <c r="DN99" s="36">
        <f t="shared" ref="DN99" si="808">SUM(DN100:DN108)</f>
        <v>1897.1</v>
      </c>
      <c r="DO99" s="36">
        <f t="shared" ref="DO99" si="809">SUM(DO100:DO108)</f>
        <v>0</v>
      </c>
      <c r="DP99" s="36">
        <f t="shared" ref="DP99:DU99" si="810">SUM(DP100:DP108)</f>
        <v>109077.3</v>
      </c>
      <c r="DQ99" s="36">
        <f t="shared" si="810"/>
        <v>71923.299999999988</v>
      </c>
      <c r="DR99" s="36">
        <f t="shared" si="810"/>
        <v>0</v>
      </c>
      <c r="DS99" s="36">
        <f t="shared" si="810"/>
        <v>0</v>
      </c>
      <c r="DT99" s="36">
        <f t="shared" si="810"/>
        <v>0</v>
      </c>
      <c r="DU99" s="36">
        <f t="shared" si="810"/>
        <v>71923.299999999988</v>
      </c>
      <c r="DV99" s="37" t="s">
        <v>0</v>
      </c>
    </row>
    <row r="100" spans="1:126" ht="42" x14ac:dyDescent="0.2">
      <c r="A100" s="38" t="s">
        <v>0</v>
      </c>
      <c r="B100" s="39" t="s">
        <v>501</v>
      </c>
      <c r="C100" s="39" t="s">
        <v>502</v>
      </c>
      <c r="D100" s="38" t="s">
        <v>503</v>
      </c>
      <c r="E100" s="32" t="s">
        <v>0</v>
      </c>
      <c r="F100" s="32" t="s">
        <v>0</v>
      </c>
      <c r="G100" s="32" t="s">
        <v>0</v>
      </c>
      <c r="H100" s="32" t="s">
        <v>0</v>
      </c>
      <c r="I100" s="32" t="s">
        <v>0</v>
      </c>
      <c r="J100" s="32" t="s">
        <v>0</v>
      </c>
      <c r="K100" s="31" t="s">
        <v>0</v>
      </c>
      <c r="L100" s="32" t="s">
        <v>0</v>
      </c>
      <c r="M100" s="32" t="s">
        <v>0</v>
      </c>
      <c r="N100" s="32" t="s">
        <v>0</v>
      </c>
      <c r="O100" s="32" t="s">
        <v>0</v>
      </c>
      <c r="P100" s="32" t="s">
        <v>0</v>
      </c>
      <c r="Q100" s="32" t="s">
        <v>0</v>
      </c>
      <c r="R100" s="31" t="s">
        <v>0</v>
      </c>
      <c r="S100" s="32" t="s">
        <v>0</v>
      </c>
      <c r="T100" s="32" t="s">
        <v>0</v>
      </c>
      <c r="U100" s="32" t="s">
        <v>0</v>
      </c>
      <c r="V100" s="32" t="s">
        <v>0</v>
      </c>
      <c r="W100" s="32" t="s">
        <v>0</v>
      </c>
      <c r="X100" s="32" t="s">
        <v>0</v>
      </c>
      <c r="Y100" s="32" t="s">
        <v>0</v>
      </c>
      <c r="Z100" s="32" t="s">
        <v>0</v>
      </c>
      <c r="AA100" s="32" t="s">
        <v>0</v>
      </c>
      <c r="AB100" s="32" t="s">
        <v>0</v>
      </c>
      <c r="AC100" s="32" t="s">
        <v>0</v>
      </c>
      <c r="AD100" s="32" t="s">
        <v>0</v>
      </c>
      <c r="AE100" s="32" t="s">
        <v>0</v>
      </c>
      <c r="AF100" s="32" t="s">
        <v>0</v>
      </c>
      <c r="AG100" s="32" t="s">
        <v>0</v>
      </c>
      <c r="AH100" s="31" t="s">
        <v>0</v>
      </c>
      <c r="AI100" s="31" t="s">
        <v>196</v>
      </c>
      <c r="AJ100" s="34">
        <v>0</v>
      </c>
      <c r="AK100" s="34">
        <v>0</v>
      </c>
      <c r="AL100" s="34">
        <v>0</v>
      </c>
      <c r="AM100" s="35">
        <v>0</v>
      </c>
      <c r="AN100" s="34">
        <v>0</v>
      </c>
      <c r="AO100" s="34">
        <v>0</v>
      </c>
      <c r="AP100" s="34">
        <v>0</v>
      </c>
      <c r="AQ100" s="34">
        <v>0</v>
      </c>
      <c r="AR100" s="34">
        <v>0</v>
      </c>
      <c r="AS100" s="34">
        <v>0</v>
      </c>
      <c r="AT100" s="34">
        <v>0</v>
      </c>
      <c r="AU100" s="34">
        <v>0</v>
      </c>
      <c r="AV100" s="34">
        <v>0</v>
      </c>
      <c r="AW100" s="34">
        <v>0</v>
      </c>
      <c r="AX100" s="34">
        <v>0</v>
      </c>
      <c r="AY100" s="34">
        <v>0</v>
      </c>
      <c r="AZ100" s="34">
        <v>0</v>
      </c>
      <c r="BA100" s="34">
        <v>0</v>
      </c>
      <c r="BB100" s="34">
        <v>0</v>
      </c>
      <c r="BC100" s="34">
        <v>0</v>
      </c>
      <c r="BD100" s="34">
        <v>0</v>
      </c>
      <c r="BE100" s="34">
        <v>0</v>
      </c>
      <c r="BF100" s="34">
        <v>0</v>
      </c>
      <c r="BG100" s="34">
        <v>0</v>
      </c>
      <c r="BH100" s="34">
        <v>0</v>
      </c>
      <c r="BI100" s="34">
        <v>0</v>
      </c>
      <c r="BJ100" s="34">
        <v>0</v>
      </c>
      <c r="BK100" s="34">
        <v>0</v>
      </c>
      <c r="BL100" s="34">
        <v>0</v>
      </c>
      <c r="BM100" s="34">
        <v>0</v>
      </c>
      <c r="BN100" s="34">
        <v>0</v>
      </c>
      <c r="BO100" s="34">
        <v>0</v>
      </c>
      <c r="BP100" s="34">
        <v>0</v>
      </c>
      <c r="BQ100" s="34">
        <v>0</v>
      </c>
      <c r="BR100" s="34">
        <v>0</v>
      </c>
      <c r="BS100" s="37" t="s">
        <v>197</v>
      </c>
      <c r="BT100" s="34">
        <v>0</v>
      </c>
      <c r="BU100" s="34">
        <v>0</v>
      </c>
      <c r="BV100" s="34">
        <v>0</v>
      </c>
      <c r="BW100" s="34">
        <v>0</v>
      </c>
      <c r="BX100" s="34">
        <v>0</v>
      </c>
      <c r="BY100" s="34">
        <v>0</v>
      </c>
      <c r="BZ100" s="34">
        <v>0</v>
      </c>
      <c r="CA100" s="34">
        <v>0</v>
      </c>
      <c r="CB100" s="34">
        <v>0</v>
      </c>
      <c r="CC100" s="34">
        <v>0</v>
      </c>
      <c r="CD100" s="34">
        <v>0</v>
      </c>
      <c r="CE100" s="34">
        <v>0</v>
      </c>
      <c r="CF100" s="34">
        <v>0</v>
      </c>
      <c r="CG100" s="34">
        <v>0</v>
      </c>
      <c r="CH100" s="34">
        <v>0</v>
      </c>
      <c r="CI100" s="34">
        <v>0</v>
      </c>
      <c r="CJ100" s="34">
        <v>0</v>
      </c>
      <c r="CK100" s="34">
        <v>0</v>
      </c>
      <c r="CL100" s="34">
        <v>0</v>
      </c>
      <c r="CM100" s="34">
        <v>0</v>
      </c>
      <c r="CN100" s="34">
        <v>0</v>
      </c>
      <c r="CO100" s="34">
        <v>0</v>
      </c>
      <c r="CP100" s="34">
        <v>0</v>
      </c>
      <c r="CQ100" s="34">
        <v>0</v>
      </c>
      <c r="CR100" s="34">
        <v>0</v>
      </c>
      <c r="CS100" s="34">
        <v>0</v>
      </c>
      <c r="CT100" s="34">
        <v>0</v>
      </c>
      <c r="CU100" s="34">
        <v>0</v>
      </c>
      <c r="CV100" s="34">
        <v>0</v>
      </c>
      <c r="CW100" s="34">
        <v>0</v>
      </c>
      <c r="CX100" s="34">
        <v>0</v>
      </c>
      <c r="CY100" s="34">
        <v>0</v>
      </c>
      <c r="CZ100" s="34">
        <v>0</v>
      </c>
      <c r="DA100" s="34">
        <v>0</v>
      </c>
      <c r="DB100" s="34">
        <v>0</v>
      </c>
      <c r="DC100" s="34">
        <v>0</v>
      </c>
      <c r="DD100" s="34">
        <v>0</v>
      </c>
      <c r="DE100" s="34">
        <v>0</v>
      </c>
      <c r="DF100" s="34">
        <v>0</v>
      </c>
      <c r="DG100" s="34">
        <v>0</v>
      </c>
      <c r="DH100" s="34">
        <v>0</v>
      </c>
      <c r="DI100" s="34">
        <v>0</v>
      </c>
      <c r="DJ100" s="34">
        <v>0</v>
      </c>
      <c r="DK100" s="34">
        <v>0</v>
      </c>
      <c r="DL100" s="34">
        <v>0</v>
      </c>
      <c r="DM100" s="34">
        <v>0</v>
      </c>
      <c r="DN100" s="34">
        <v>0</v>
      </c>
      <c r="DO100" s="34">
        <v>0</v>
      </c>
      <c r="DP100" s="34">
        <v>0</v>
      </c>
      <c r="DQ100" s="34">
        <v>0</v>
      </c>
      <c r="DR100" s="34">
        <v>0</v>
      </c>
      <c r="DS100" s="34">
        <v>0</v>
      </c>
      <c r="DT100" s="34">
        <v>0</v>
      </c>
      <c r="DU100" s="34">
        <v>0</v>
      </c>
      <c r="DV100" s="3" t="s">
        <v>202</v>
      </c>
    </row>
    <row r="101" spans="1:126" ht="157.5" x14ac:dyDescent="0.2">
      <c r="A101" s="38" t="s">
        <v>0</v>
      </c>
      <c r="B101" s="39" t="s">
        <v>504</v>
      </c>
      <c r="C101" s="39" t="s">
        <v>505</v>
      </c>
      <c r="D101" s="38" t="s">
        <v>506</v>
      </c>
      <c r="E101" s="1" t="s">
        <v>551</v>
      </c>
      <c r="F101" s="1" t="s">
        <v>0</v>
      </c>
      <c r="G101" s="1" t="s">
        <v>0</v>
      </c>
      <c r="H101" s="1" t="s">
        <v>0</v>
      </c>
      <c r="I101" s="1" t="s">
        <v>0</v>
      </c>
      <c r="J101" s="1" t="s">
        <v>0</v>
      </c>
      <c r="K101" s="1" t="s">
        <v>0</v>
      </c>
      <c r="L101" s="1" t="s">
        <v>0</v>
      </c>
      <c r="M101" s="1" t="s">
        <v>0</v>
      </c>
      <c r="N101" s="1" t="s">
        <v>0</v>
      </c>
      <c r="O101" s="1" t="s">
        <v>0</v>
      </c>
      <c r="P101" s="1" t="s">
        <v>0</v>
      </c>
      <c r="Q101" s="1" t="s">
        <v>0</v>
      </c>
      <c r="R101" s="1" t="s">
        <v>0</v>
      </c>
      <c r="S101" s="1" t="s">
        <v>0</v>
      </c>
      <c r="T101" s="1" t="s">
        <v>0</v>
      </c>
      <c r="U101" s="1" t="s">
        <v>0</v>
      </c>
      <c r="V101" s="1" t="s">
        <v>0</v>
      </c>
      <c r="W101" s="1" t="s">
        <v>0</v>
      </c>
      <c r="X101" s="1" t="s">
        <v>0</v>
      </c>
      <c r="Y101" s="1" t="s">
        <v>0</v>
      </c>
      <c r="Z101" s="1" t="s">
        <v>0</v>
      </c>
      <c r="AA101" s="1" t="s">
        <v>0</v>
      </c>
      <c r="AB101" s="1" t="s">
        <v>0</v>
      </c>
      <c r="AC101" s="1" t="s">
        <v>0</v>
      </c>
      <c r="AD101" s="1" t="s">
        <v>0</v>
      </c>
      <c r="AE101" s="1" t="s">
        <v>636</v>
      </c>
      <c r="AF101" s="32" t="s">
        <v>0</v>
      </c>
      <c r="AG101" s="32" t="s">
        <v>0</v>
      </c>
      <c r="AH101" s="31" t="s">
        <v>0</v>
      </c>
      <c r="AI101" s="31" t="s">
        <v>196</v>
      </c>
      <c r="AJ101" s="34">
        <v>31797.8</v>
      </c>
      <c r="AK101" s="34">
        <v>31797.8</v>
      </c>
      <c r="AL101" s="34">
        <v>0</v>
      </c>
      <c r="AM101" s="35">
        <v>0</v>
      </c>
      <c r="AN101" s="34">
        <v>0</v>
      </c>
      <c r="AO101" s="34">
        <v>0</v>
      </c>
      <c r="AP101" s="34">
        <v>0</v>
      </c>
      <c r="AQ101" s="34">
        <v>0</v>
      </c>
      <c r="AR101" s="34">
        <v>31797.8</v>
      </c>
      <c r="AS101" s="34">
        <v>31797.8</v>
      </c>
      <c r="AT101" s="34">
        <v>0</v>
      </c>
      <c r="AU101" s="34">
        <v>0</v>
      </c>
      <c r="AV101" s="34">
        <v>0</v>
      </c>
      <c r="AW101" s="34">
        <v>0</v>
      </c>
      <c r="AX101" s="34">
        <v>0</v>
      </c>
      <c r="AY101" s="34">
        <f>2000</f>
        <v>2000</v>
      </c>
      <c r="AZ101" s="34">
        <v>0</v>
      </c>
      <c r="BA101" s="34">
        <v>0</v>
      </c>
      <c r="BB101" s="34">
        <v>0</v>
      </c>
      <c r="BC101" s="34">
        <f>2000</f>
        <v>2000</v>
      </c>
      <c r="BD101" s="34">
        <v>0</v>
      </c>
      <c r="BE101" s="34">
        <v>0</v>
      </c>
      <c r="BF101" s="34">
        <v>0</v>
      </c>
      <c r="BG101" s="34">
        <v>0</v>
      </c>
      <c r="BH101" s="34">
        <v>0</v>
      </c>
      <c r="BI101" s="34">
        <v>0</v>
      </c>
      <c r="BJ101" s="34">
        <v>0</v>
      </c>
      <c r="BK101" s="34">
        <v>0</v>
      </c>
      <c r="BL101" s="34">
        <v>0</v>
      </c>
      <c r="BM101" s="34">
        <v>0</v>
      </c>
      <c r="BN101" s="34">
        <v>31797.8</v>
      </c>
      <c r="BO101" s="34">
        <v>31797.8</v>
      </c>
      <c r="BP101" s="34">
        <v>0</v>
      </c>
      <c r="BQ101" s="34">
        <v>0</v>
      </c>
      <c r="BR101" s="34">
        <v>0</v>
      </c>
      <c r="BS101" s="37" t="s">
        <v>197</v>
      </c>
      <c r="BT101" s="34">
        <v>0</v>
      </c>
      <c r="BU101" s="34">
        <v>0</v>
      </c>
      <c r="BV101" s="34">
        <v>31797.8</v>
      </c>
      <c r="BW101" s="34">
        <v>31797.8</v>
      </c>
      <c r="BX101" s="34">
        <v>0</v>
      </c>
      <c r="BY101" s="34">
        <v>0</v>
      </c>
      <c r="BZ101" s="34">
        <v>0</v>
      </c>
      <c r="CA101" s="34">
        <v>0</v>
      </c>
      <c r="CB101" s="34">
        <v>0</v>
      </c>
      <c r="CC101" s="34">
        <f>2000</f>
        <v>2000</v>
      </c>
      <c r="CD101" s="34">
        <v>0</v>
      </c>
      <c r="CE101" s="34">
        <v>0</v>
      </c>
      <c r="CF101" s="34">
        <v>0</v>
      </c>
      <c r="CG101" s="34">
        <f>2000</f>
        <v>2000</v>
      </c>
      <c r="CH101" s="34">
        <v>0</v>
      </c>
      <c r="CI101" s="34">
        <v>0</v>
      </c>
      <c r="CJ101" s="34">
        <v>0</v>
      </c>
      <c r="CK101" s="34">
        <v>0</v>
      </c>
      <c r="CL101" s="34">
        <v>0</v>
      </c>
      <c r="CM101" s="34">
        <v>0</v>
      </c>
      <c r="CN101" s="34">
        <v>0</v>
      </c>
      <c r="CO101" s="34">
        <v>0</v>
      </c>
      <c r="CP101" s="34">
        <v>0</v>
      </c>
      <c r="CQ101" s="34">
        <v>0</v>
      </c>
      <c r="CR101" s="34">
        <v>31797.8</v>
      </c>
      <c r="CS101" s="34">
        <v>0</v>
      </c>
      <c r="CT101" s="34">
        <v>0</v>
      </c>
      <c r="CU101" s="34">
        <v>0</v>
      </c>
      <c r="CV101" s="34">
        <v>31797.8</v>
      </c>
      <c r="CW101" s="34">
        <v>0</v>
      </c>
      <c r="CX101" s="34">
        <v>0</v>
      </c>
      <c r="CY101" s="34">
        <v>0</v>
      </c>
      <c r="CZ101" s="34">
        <v>0</v>
      </c>
      <c r="DA101" s="34">
        <v>0</v>
      </c>
      <c r="DB101" s="34">
        <f>2000</f>
        <v>2000</v>
      </c>
      <c r="DC101" s="34">
        <v>0</v>
      </c>
      <c r="DD101" s="34">
        <v>0</v>
      </c>
      <c r="DE101" s="34">
        <v>0</v>
      </c>
      <c r="DF101" s="34">
        <f>2000</f>
        <v>2000</v>
      </c>
      <c r="DG101" s="34">
        <v>31797.8</v>
      </c>
      <c r="DH101" s="34">
        <v>0</v>
      </c>
      <c r="DI101" s="34">
        <v>0</v>
      </c>
      <c r="DJ101" s="34">
        <v>0</v>
      </c>
      <c r="DK101" s="34">
        <v>31797.8</v>
      </c>
      <c r="DL101" s="34">
        <v>0</v>
      </c>
      <c r="DM101" s="34">
        <v>0</v>
      </c>
      <c r="DN101" s="34">
        <v>0</v>
      </c>
      <c r="DO101" s="34">
        <v>0</v>
      </c>
      <c r="DP101" s="34">
        <v>0</v>
      </c>
      <c r="DQ101" s="34">
        <f>2000</f>
        <v>2000</v>
      </c>
      <c r="DR101" s="34">
        <v>0</v>
      </c>
      <c r="DS101" s="34">
        <v>0</v>
      </c>
      <c r="DT101" s="34">
        <v>0</v>
      </c>
      <c r="DU101" s="34">
        <f>2000</f>
        <v>2000</v>
      </c>
      <c r="DV101" s="3" t="s">
        <v>281</v>
      </c>
    </row>
    <row r="102" spans="1:126" ht="157.5" x14ac:dyDescent="0.2">
      <c r="A102" s="38" t="s">
        <v>0</v>
      </c>
      <c r="B102" s="39" t="s">
        <v>507</v>
      </c>
      <c r="C102" s="39" t="s">
        <v>508</v>
      </c>
      <c r="D102" s="38" t="s">
        <v>509</v>
      </c>
      <c r="E102" s="1" t="s">
        <v>551</v>
      </c>
      <c r="F102" s="1" t="s">
        <v>0</v>
      </c>
      <c r="G102" s="1" t="s">
        <v>0</v>
      </c>
      <c r="H102" s="1" t="s">
        <v>0</v>
      </c>
      <c r="I102" s="1" t="s">
        <v>0</v>
      </c>
      <c r="J102" s="1" t="s">
        <v>0</v>
      </c>
      <c r="K102" s="1" t="s">
        <v>0</v>
      </c>
      <c r="L102" s="1" t="s">
        <v>0</v>
      </c>
      <c r="M102" s="1" t="s">
        <v>0</v>
      </c>
      <c r="N102" s="1" t="s">
        <v>0</v>
      </c>
      <c r="O102" s="1" t="s">
        <v>0</v>
      </c>
      <c r="P102" s="1" t="s">
        <v>0</v>
      </c>
      <c r="Q102" s="1" t="s">
        <v>0</v>
      </c>
      <c r="R102" s="1" t="s">
        <v>0</v>
      </c>
      <c r="S102" s="1" t="s">
        <v>0</v>
      </c>
      <c r="T102" s="1" t="s">
        <v>0</v>
      </c>
      <c r="U102" s="1" t="s">
        <v>0</v>
      </c>
      <c r="V102" s="1" t="s">
        <v>0</v>
      </c>
      <c r="W102" s="1" t="s">
        <v>0</v>
      </c>
      <c r="X102" s="1" t="s">
        <v>0</v>
      </c>
      <c r="Y102" s="1" t="s">
        <v>0</v>
      </c>
      <c r="Z102" s="1" t="s">
        <v>0</v>
      </c>
      <c r="AA102" s="1" t="s">
        <v>0</v>
      </c>
      <c r="AB102" s="1" t="s">
        <v>0</v>
      </c>
      <c r="AC102" s="1" t="s">
        <v>0</v>
      </c>
      <c r="AD102" s="1" t="s">
        <v>0</v>
      </c>
      <c r="AE102" s="1" t="s">
        <v>636</v>
      </c>
      <c r="AF102" s="32" t="s">
        <v>0</v>
      </c>
      <c r="AG102" s="32" t="s">
        <v>0</v>
      </c>
      <c r="AH102" s="31" t="s">
        <v>0</v>
      </c>
      <c r="AI102" s="31" t="s">
        <v>510</v>
      </c>
      <c r="AJ102" s="34">
        <v>13698.2</v>
      </c>
      <c r="AK102" s="34">
        <v>13698.2</v>
      </c>
      <c r="AL102" s="34">
        <v>0</v>
      </c>
      <c r="AM102" s="35">
        <v>0</v>
      </c>
      <c r="AN102" s="34">
        <v>0</v>
      </c>
      <c r="AO102" s="34">
        <v>0</v>
      </c>
      <c r="AP102" s="34">
        <v>0</v>
      </c>
      <c r="AQ102" s="34">
        <v>0</v>
      </c>
      <c r="AR102" s="34">
        <v>13698.2</v>
      </c>
      <c r="AS102" s="34">
        <v>13698.2</v>
      </c>
      <c r="AT102" s="34">
        <v>1562.6</v>
      </c>
      <c r="AU102" s="34">
        <v>0</v>
      </c>
      <c r="AV102" s="34">
        <v>0</v>
      </c>
      <c r="AW102" s="34">
        <v>0</v>
      </c>
      <c r="AX102" s="34">
        <v>1562.6</v>
      </c>
      <c r="AY102" s="34">
        <v>621</v>
      </c>
      <c r="AZ102" s="34">
        <v>0</v>
      </c>
      <c r="BA102" s="34">
        <v>0</v>
      </c>
      <c r="BB102" s="34">
        <v>0</v>
      </c>
      <c r="BC102" s="34">
        <f>AY102</f>
        <v>621</v>
      </c>
      <c r="BD102" s="34">
        <v>0</v>
      </c>
      <c r="BE102" s="34">
        <v>0</v>
      </c>
      <c r="BF102" s="34">
        <v>0</v>
      </c>
      <c r="BG102" s="34">
        <v>0</v>
      </c>
      <c r="BH102" s="34">
        <v>0</v>
      </c>
      <c r="BI102" s="34">
        <v>0</v>
      </c>
      <c r="BJ102" s="34">
        <v>0</v>
      </c>
      <c r="BK102" s="34">
        <v>0</v>
      </c>
      <c r="BL102" s="34">
        <v>0</v>
      </c>
      <c r="BM102" s="34">
        <v>0</v>
      </c>
      <c r="BN102" s="34">
        <v>13698.2</v>
      </c>
      <c r="BO102" s="34">
        <v>13698.2</v>
      </c>
      <c r="BP102" s="34">
        <v>0</v>
      </c>
      <c r="BQ102" s="34">
        <v>0</v>
      </c>
      <c r="BR102" s="34">
        <v>0</v>
      </c>
      <c r="BS102" s="37" t="s">
        <v>197</v>
      </c>
      <c r="BT102" s="34">
        <v>0</v>
      </c>
      <c r="BU102" s="34">
        <v>0</v>
      </c>
      <c r="BV102" s="34">
        <v>13698.2</v>
      </c>
      <c r="BW102" s="34">
        <v>13698.2</v>
      </c>
      <c r="BX102" s="34">
        <v>1562.6</v>
      </c>
      <c r="BY102" s="34">
        <v>0</v>
      </c>
      <c r="BZ102" s="34">
        <v>0</v>
      </c>
      <c r="CA102" s="34">
        <v>0</v>
      </c>
      <c r="CB102" s="34">
        <v>1562.6</v>
      </c>
      <c r="CC102" s="34">
        <v>621</v>
      </c>
      <c r="CD102" s="34">
        <v>0</v>
      </c>
      <c r="CE102" s="34">
        <v>0</v>
      </c>
      <c r="CF102" s="34">
        <v>0</v>
      </c>
      <c r="CG102" s="34">
        <f>CC102</f>
        <v>621</v>
      </c>
      <c r="CH102" s="34">
        <v>0</v>
      </c>
      <c r="CI102" s="34">
        <v>0</v>
      </c>
      <c r="CJ102" s="34">
        <v>0</v>
      </c>
      <c r="CK102" s="34">
        <v>0</v>
      </c>
      <c r="CL102" s="34">
        <v>0</v>
      </c>
      <c r="CM102" s="34">
        <v>0</v>
      </c>
      <c r="CN102" s="34">
        <v>0</v>
      </c>
      <c r="CO102" s="34">
        <v>0</v>
      </c>
      <c r="CP102" s="34">
        <v>0</v>
      </c>
      <c r="CQ102" s="34">
        <v>0</v>
      </c>
      <c r="CR102" s="34">
        <v>13698.2</v>
      </c>
      <c r="CS102" s="34">
        <v>0</v>
      </c>
      <c r="CT102" s="34">
        <v>0</v>
      </c>
      <c r="CU102" s="34">
        <v>0</v>
      </c>
      <c r="CV102" s="34">
        <v>13698.2</v>
      </c>
      <c r="CW102" s="34">
        <v>1562.6</v>
      </c>
      <c r="CX102" s="34">
        <v>0</v>
      </c>
      <c r="CY102" s="34">
        <v>0</v>
      </c>
      <c r="CZ102" s="34">
        <v>0</v>
      </c>
      <c r="DA102" s="34">
        <v>1562.6</v>
      </c>
      <c r="DB102" s="34">
        <v>621</v>
      </c>
      <c r="DC102" s="34">
        <v>0</v>
      </c>
      <c r="DD102" s="34">
        <v>0</v>
      </c>
      <c r="DE102" s="34">
        <v>0</v>
      </c>
      <c r="DF102" s="34">
        <f>DB102</f>
        <v>621</v>
      </c>
      <c r="DG102" s="34">
        <v>13698.2</v>
      </c>
      <c r="DH102" s="34">
        <v>0</v>
      </c>
      <c r="DI102" s="34">
        <v>0</v>
      </c>
      <c r="DJ102" s="34">
        <v>0</v>
      </c>
      <c r="DK102" s="34">
        <v>13698.2</v>
      </c>
      <c r="DL102" s="34">
        <v>1562.6</v>
      </c>
      <c r="DM102" s="34">
        <v>0</v>
      </c>
      <c r="DN102" s="34">
        <v>0</v>
      </c>
      <c r="DO102" s="34">
        <v>0</v>
      </c>
      <c r="DP102" s="34">
        <v>1562.6</v>
      </c>
      <c r="DQ102" s="34">
        <v>621</v>
      </c>
      <c r="DR102" s="34">
        <v>0</v>
      </c>
      <c r="DS102" s="34">
        <v>0</v>
      </c>
      <c r="DT102" s="34">
        <v>0</v>
      </c>
      <c r="DU102" s="34">
        <f>DQ102</f>
        <v>621</v>
      </c>
      <c r="DV102" s="3" t="s">
        <v>281</v>
      </c>
    </row>
    <row r="103" spans="1:126" ht="157.5" x14ac:dyDescent="0.2">
      <c r="A103" s="38" t="s">
        <v>0</v>
      </c>
      <c r="B103" s="39" t="s">
        <v>511</v>
      </c>
      <c r="C103" s="39" t="s">
        <v>512</v>
      </c>
      <c r="D103" s="38" t="s">
        <v>513</v>
      </c>
      <c r="E103" s="1" t="s">
        <v>551</v>
      </c>
      <c r="F103" s="1" t="s">
        <v>0</v>
      </c>
      <c r="G103" s="1" t="s">
        <v>0</v>
      </c>
      <c r="H103" s="1" t="s">
        <v>0</v>
      </c>
      <c r="I103" s="1" t="s">
        <v>0</v>
      </c>
      <c r="J103" s="1" t="s">
        <v>0</v>
      </c>
      <c r="K103" s="1" t="s">
        <v>0</v>
      </c>
      <c r="L103" s="1" t="s">
        <v>0</v>
      </c>
      <c r="M103" s="1" t="s">
        <v>0</v>
      </c>
      <c r="N103" s="1" t="s">
        <v>0</v>
      </c>
      <c r="O103" s="1" t="s">
        <v>0</v>
      </c>
      <c r="P103" s="1" t="s">
        <v>0</v>
      </c>
      <c r="Q103" s="1" t="s">
        <v>0</v>
      </c>
      <c r="R103" s="1" t="s">
        <v>0</v>
      </c>
      <c r="S103" s="1" t="s">
        <v>0</v>
      </c>
      <c r="T103" s="1" t="s">
        <v>0</v>
      </c>
      <c r="U103" s="1" t="s">
        <v>0</v>
      </c>
      <c r="V103" s="1" t="s">
        <v>0</v>
      </c>
      <c r="W103" s="1" t="s">
        <v>0</v>
      </c>
      <c r="X103" s="1" t="s">
        <v>0</v>
      </c>
      <c r="Y103" s="1" t="s">
        <v>0</v>
      </c>
      <c r="Z103" s="1" t="s">
        <v>0</v>
      </c>
      <c r="AA103" s="1" t="s">
        <v>0</v>
      </c>
      <c r="AB103" s="1" t="s">
        <v>0</v>
      </c>
      <c r="AC103" s="1" t="s">
        <v>0</v>
      </c>
      <c r="AD103" s="1" t="s">
        <v>0</v>
      </c>
      <c r="AE103" s="1" t="s">
        <v>636</v>
      </c>
      <c r="AF103" s="32" t="s">
        <v>0</v>
      </c>
      <c r="AG103" s="32" t="s">
        <v>0</v>
      </c>
      <c r="AH103" s="31" t="s">
        <v>0</v>
      </c>
      <c r="AI103" s="31" t="s">
        <v>514</v>
      </c>
      <c r="AJ103" s="34">
        <v>77554.100000000006</v>
      </c>
      <c r="AK103" s="34">
        <v>77554.100000000006</v>
      </c>
      <c r="AL103" s="34">
        <v>0</v>
      </c>
      <c r="AM103" s="35">
        <v>0</v>
      </c>
      <c r="AN103" s="34">
        <v>0</v>
      </c>
      <c r="AO103" s="34">
        <v>0</v>
      </c>
      <c r="AP103" s="34">
        <v>0</v>
      </c>
      <c r="AQ103" s="34">
        <v>0</v>
      </c>
      <c r="AR103" s="34">
        <v>77554.100000000006</v>
      </c>
      <c r="AS103" s="34">
        <v>77554.100000000006</v>
      </c>
      <c r="AT103" s="34">
        <v>33386.699999999997</v>
      </c>
      <c r="AU103" s="34">
        <v>0</v>
      </c>
      <c r="AV103" s="34">
        <v>0</v>
      </c>
      <c r="AW103" s="34">
        <v>0</v>
      </c>
      <c r="AX103" s="34">
        <v>33386.699999999997</v>
      </c>
      <c r="AY103" s="34">
        <v>22000</v>
      </c>
      <c r="AZ103" s="34">
        <v>0</v>
      </c>
      <c r="BA103" s="34">
        <v>0</v>
      </c>
      <c r="BB103" s="34">
        <v>0</v>
      </c>
      <c r="BC103" s="34">
        <v>22000</v>
      </c>
      <c r="BD103" s="34">
        <v>0</v>
      </c>
      <c r="BE103" s="34">
        <v>0</v>
      </c>
      <c r="BF103" s="34">
        <v>0</v>
      </c>
      <c r="BG103" s="34">
        <v>0</v>
      </c>
      <c r="BH103" s="34">
        <v>0</v>
      </c>
      <c r="BI103" s="34">
        <v>0</v>
      </c>
      <c r="BJ103" s="34">
        <v>0</v>
      </c>
      <c r="BK103" s="34">
        <v>0</v>
      </c>
      <c r="BL103" s="34">
        <v>0</v>
      </c>
      <c r="BM103" s="34">
        <v>0</v>
      </c>
      <c r="BN103" s="34">
        <v>77554.100000000006</v>
      </c>
      <c r="BO103" s="34">
        <v>77554.100000000006</v>
      </c>
      <c r="BP103" s="34">
        <v>0</v>
      </c>
      <c r="BQ103" s="34">
        <v>0</v>
      </c>
      <c r="BR103" s="34">
        <v>0</v>
      </c>
      <c r="BS103" s="37" t="s">
        <v>197</v>
      </c>
      <c r="BT103" s="34">
        <v>0</v>
      </c>
      <c r="BU103" s="34">
        <v>0</v>
      </c>
      <c r="BV103" s="34">
        <v>77554.100000000006</v>
      </c>
      <c r="BW103" s="34">
        <v>77554.100000000006</v>
      </c>
      <c r="BX103" s="34">
        <v>33386.699999999997</v>
      </c>
      <c r="BY103" s="34">
        <v>0</v>
      </c>
      <c r="BZ103" s="34">
        <v>0</v>
      </c>
      <c r="CA103" s="34">
        <v>0</v>
      </c>
      <c r="CB103" s="34">
        <v>33386.699999999997</v>
      </c>
      <c r="CC103" s="34">
        <v>22000</v>
      </c>
      <c r="CD103" s="34">
        <v>0</v>
      </c>
      <c r="CE103" s="34">
        <v>0</v>
      </c>
      <c r="CF103" s="34">
        <v>0</v>
      </c>
      <c r="CG103" s="34">
        <v>22000</v>
      </c>
      <c r="CH103" s="34">
        <v>0</v>
      </c>
      <c r="CI103" s="34">
        <v>0</v>
      </c>
      <c r="CJ103" s="34">
        <v>0</v>
      </c>
      <c r="CK103" s="34">
        <v>0</v>
      </c>
      <c r="CL103" s="34">
        <v>0</v>
      </c>
      <c r="CM103" s="34">
        <v>0</v>
      </c>
      <c r="CN103" s="34">
        <v>0</v>
      </c>
      <c r="CO103" s="34">
        <v>0</v>
      </c>
      <c r="CP103" s="34">
        <v>0</v>
      </c>
      <c r="CQ103" s="34">
        <v>0</v>
      </c>
      <c r="CR103" s="34">
        <v>77554.100000000006</v>
      </c>
      <c r="CS103" s="34">
        <v>0</v>
      </c>
      <c r="CT103" s="34">
        <v>0</v>
      </c>
      <c r="CU103" s="34">
        <v>0</v>
      </c>
      <c r="CV103" s="34">
        <v>77554.100000000006</v>
      </c>
      <c r="CW103" s="34">
        <v>33386.699999999997</v>
      </c>
      <c r="CX103" s="34">
        <v>0</v>
      </c>
      <c r="CY103" s="34">
        <v>0</v>
      </c>
      <c r="CZ103" s="34">
        <v>0</v>
      </c>
      <c r="DA103" s="34">
        <v>33386.699999999997</v>
      </c>
      <c r="DB103" s="34">
        <v>22000</v>
      </c>
      <c r="DC103" s="34">
        <v>0</v>
      </c>
      <c r="DD103" s="34">
        <v>0</v>
      </c>
      <c r="DE103" s="34">
        <v>0</v>
      </c>
      <c r="DF103" s="34">
        <v>22000</v>
      </c>
      <c r="DG103" s="34">
        <v>77554.100000000006</v>
      </c>
      <c r="DH103" s="34">
        <v>0</v>
      </c>
      <c r="DI103" s="34">
        <v>0</v>
      </c>
      <c r="DJ103" s="34">
        <v>0</v>
      </c>
      <c r="DK103" s="34">
        <v>77554.100000000006</v>
      </c>
      <c r="DL103" s="34">
        <v>33386.699999999997</v>
      </c>
      <c r="DM103" s="34">
        <v>0</v>
      </c>
      <c r="DN103" s="34">
        <v>0</v>
      </c>
      <c r="DO103" s="34">
        <v>0</v>
      </c>
      <c r="DP103" s="34">
        <v>33386.699999999997</v>
      </c>
      <c r="DQ103" s="34">
        <v>22000</v>
      </c>
      <c r="DR103" s="34">
        <v>0</v>
      </c>
      <c r="DS103" s="34">
        <v>0</v>
      </c>
      <c r="DT103" s="34">
        <v>0</v>
      </c>
      <c r="DU103" s="34">
        <v>22000</v>
      </c>
      <c r="DV103" s="3" t="s">
        <v>281</v>
      </c>
    </row>
    <row r="104" spans="1:126" ht="157.5" x14ac:dyDescent="0.2">
      <c r="A104" s="38" t="s">
        <v>0</v>
      </c>
      <c r="B104" s="39" t="s">
        <v>515</v>
      </c>
      <c r="C104" s="39" t="s">
        <v>516</v>
      </c>
      <c r="D104" s="38" t="s">
        <v>517</v>
      </c>
      <c r="E104" s="1" t="s">
        <v>551</v>
      </c>
      <c r="F104" s="1" t="s">
        <v>0</v>
      </c>
      <c r="G104" s="1" t="s">
        <v>0</v>
      </c>
      <c r="H104" s="1" t="s">
        <v>0</v>
      </c>
      <c r="I104" s="1" t="s">
        <v>0</v>
      </c>
      <c r="J104" s="1" t="s">
        <v>0</v>
      </c>
      <c r="K104" s="1" t="s">
        <v>0</v>
      </c>
      <c r="L104" s="1" t="s">
        <v>0</v>
      </c>
      <c r="M104" s="1" t="s">
        <v>0</v>
      </c>
      <c r="N104" s="1" t="s">
        <v>0</v>
      </c>
      <c r="O104" s="1" t="s">
        <v>0</v>
      </c>
      <c r="P104" s="1" t="s">
        <v>0</v>
      </c>
      <c r="Q104" s="1" t="s">
        <v>0</v>
      </c>
      <c r="R104" s="1" t="s">
        <v>0</v>
      </c>
      <c r="S104" s="1" t="s">
        <v>0</v>
      </c>
      <c r="T104" s="1" t="s">
        <v>0</v>
      </c>
      <c r="U104" s="1" t="s">
        <v>0</v>
      </c>
      <c r="V104" s="1" t="s">
        <v>0</v>
      </c>
      <c r="W104" s="1" t="s">
        <v>0</v>
      </c>
      <c r="X104" s="1" t="s">
        <v>0</v>
      </c>
      <c r="Y104" s="1" t="s">
        <v>0</v>
      </c>
      <c r="Z104" s="1" t="s">
        <v>0</v>
      </c>
      <c r="AA104" s="1" t="s">
        <v>0</v>
      </c>
      <c r="AB104" s="1" t="s">
        <v>0</v>
      </c>
      <c r="AC104" s="1" t="s">
        <v>0</v>
      </c>
      <c r="AD104" s="1" t="s">
        <v>0</v>
      </c>
      <c r="AE104" s="1" t="s">
        <v>636</v>
      </c>
      <c r="AF104" s="32" t="s">
        <v>0</v>
      </c>
      <c r="AG104" s="32" t="s">
        <v>0</v>
      </c>
      <c r="AH104" s="31" t="s">
        <v>0</v>
      </c>
      <c r="AI104" s="31" t="s">
        <v>518</v>
      </c>
      <c r="AJ104" s="34">
        <v>155740.70000000001</v>
      </c>
      <c r="AK104" s="34">
        <v>155740.70000000001</v>
      </c>
      <c r="AL104" s="34">
        <v>0</v>
      </c>
      <c r="AM104" s="35">
        <v>0</v>
      </c>
      <c r="AN104" s="34">
        <v>0</v>
      </c>
      <c r="AO104" s="34">
        <v>0</v>
      </c>
      <c r="AP104" s="34">
        <v>0</v>
      </c>
      <c r="AQ104" s="34">
        <v>0</v>
      </c>
      <c r="AR104" s="34">
        <v>155740.70000000001</v>
      </c>
      <c r="AS104" s="34">
        <v>155740.70000000001</v>
      </c>
      <c r="AT104" s="34">
        <v>8938.2000000000007</v>
      </c>
      <c r="AU104" s="34">
        <v>0</v>
      </c>
      <c r="AV104" s="34">
        <v>0</v>
      </c>
      <c r="AW104" s="34">
        <v>0</v>
      </c>
      <c r="AX104" s="34">
        <v>8938.2000000000007</v>
      </c>
      <c r="AY104" s="34">
        <f>10698.5+14060.7</f>
        <v>24759.200000000001</v>
      </c>
      <c r="AZ104" s="34">
        <v>0</v>
      </c>
      <c r="BA104" s="34">
        <v>0</v>
      </c>
      <c r="BB104" s="34">
        <v>0</v>
      </c>
      <c r="BC104" s="34">
        <f>10698.5+14060.7</f>
        <v>24759.200000000001</v>
      </c>
      <c r="BD104" s="34">
        <v>0</v>
      </c>
      <c r="BE104" s="34">
        <v>0</v>
      </c>
      <c r="BF104" s="34">
        <v>0</v>
      </c>
      <c r="BG104" s="34">
        <v>0</v>
      </c>
      <c r="BH104" s="34">
        <v>0</v>
      </c>
      <c r="BI104" s="34">
        <v>0</v>
      </c>
      <c r="BJ104" s="34">
        <v>0</v>
      </c>
      <c r="BK104" s="34">
        <v>0</v>
      </c>
      <c r="BL104" s="34">
        <v>0</v>
      </c>
      <c r="BM104" s="34">
        <v>0</v>
      </c>
      <c r="BN104" s="34">
        <v>155740.70000000001</v>
      </c>
      <c r="BO104" s="34">
        <v>155740.70000000001</v>
      </c>
      <c r="BP104" s="34">
        <v>0</v>
      </c>
      <c r="BQ104" s="34">
        <v>0</v>
      </c>
      <c r="BR104" s="34">
        <v>0</v>
      </c>
      <c r="BS104" s="37" t="s">
        <v>197</v>
      </c>
      <c r="BT104" s="34">
        <v>0</v>
      </c>
      <c r="BU104" s="34">
        <v>0</v>
      </c>
      <c r="BV104" s="34">
        <v>155740.70000000001</v>
      </c>
      <c r="BW104" s="34">
        <v>155740.70000000001</v>
      </c>
      <c r="BX104" s="34">
        <v>8938.2000000000007</v>
      </c>
      <c r="BY104" s="34">
        <v>0</v>
      </c>
      <c r="BZ104" s="34">
        <v>0</v>
      </c>
      <c r="CA104" s="34">
        <v>0</v>
      </c>
      <c r="CB104" s="34">
        <v>8938.2000000000007</v>
      </c>
      <c r="CC104" s="34">
        <f>10698.5+14060.7</f>
        <v>24759.200000000001</v>
      </c>
      <c r="CD104" s="34">
        <v>0</v>
      </c>
      <c r="CE104" s="34">
        <v>0</v>
      </c>
      <c r="CF104" s="34">
        <v>0</v>
      </c>
      <c r="CG104" s="34">
        <f>10698.5+14060.7</f>
        <v>24759.200000000001</v>
      </c>
      <c r="CH104" s="34">
        <v>0</v>
      </c>
      <c r="CI104" s="34">
        <v>0</v>
      </c>
      <c r="CJ104" s="34">
        <v>0</v>
      </c>
      <c r="CK104" s="34">
        <v>0</v>
      </c>
      <c r="CL104" s="34">
        <v>0</v>
      </c>
      <c r="CM104" s="34">
        <v>0</v>
      </c>
      <c r="CN104" s="34">
        <v>0</v>
      </c>
      <c r="CO104" s="34">
        <v>0</v>
      </c>
      <c r="CP104" s="34">
        <v>0</v>
      </c>
      <c r="CQ104" s="34">
        <v>0</v>
      </c>
      <c r="CR104" s="34">
        <v>155740.70000000001</v>
      </c>
      <c r="CS104" s="34">
        <v>0</v>
      </c>
      <c r="CT104" s="34">
        <v>0</v>
      </c>
      <c r="CU104" s="34">
        <v>0</v>
      </c>
      <c r="CV104" s="34">
        <v>155740.70000000001</v>
      </c>
      <c r="CW104" s="34">
        <v>8938.2000000000007</v>
      </c>
      <c r="CX104" s="34">
        <v>0</v>
      </c>
      <c r="CY104" s="34">
        <v>0</v>
      </c>
      <c r="CZ104" s="34">
        <v>0</v>
      </c>
      <c r="DA104" s="34">
        <v>8938.2000000000007</v>
      </c>
      <c r="DB104" s="34">
        <f>10698.5+14060.7</f>
        <v>24759.200000000001</v>
      </c>
      <c r="DC104" s="34">
        <v>0</v>
      </c>
      <c r="DD104" s="34">
        <v>0</v>
      </c>
      <c r="DE104" s="34">
        <v>0</v>
      </c>
      <c r="DF104" s="34">
        <f>10698.5+14060.7</f>
        <v>24759.200000000001</v>
      </c>
      <c r="DG104" s="34">
        <v>155740.70000000001</v>
      </c>
      <c r="DH104" s="34">
        <v>0</v>
      </c>
      <c r="DI104" s="34">
        <v>0</v>
      </c>
      <c r="DJ104" s="34">
        <v>0</v>
      </c>
      <c r="DK104" s="34">
        <v>155740.70000000001</v>
      </c>
      <c r="DL104" s="34">
        <v>8938.2000000000007</v>
      </c>
      <c r="DM104" s="34">
        <v>0</v>
      </c>
      <c r="DN104" s="34">
        <v>0</v>
      </c>
      <c r="DO104" s="34">
        <v>0</v>
      </c>
      <c r="DP104" s="34">
        <v>8938.2000000000007</v>
      </c>
      <c r="DQ104" s="34">
        <f>10698.5+14060.7</f>
        <v>24759.200000000001</v>
      </c>
      <c r="DR104" s="34">
        <v>0</v>
      </c>
      <c r="DS104" s="34">
        <v>0</v>
      </c>
      <c r="DT104" s="34">
        <v>0</v>
      </c>
      <c r="DU104" s="34">
        <f>10698.5+14060.7</f>
        <v>24759.200000000001</v>
      </c>
      <c r="DV104" s="3" t="s">
        <v>281</v>
      </c>
    </row>
    <row r="105" spans="1:126" ht="157.5" x14ac:dyDescent="0.2">
      <c r="A105" s="38" t="s">
        <v>0</v>
      </c>
      <c r="B105" s="39" t="s">
        <v>519</v>
      </c>
      <c r="C105" s="39" t="s">
        <v>520</v>
      </c>
      <c r="D105" s="38" t="s">
        <v>521</v>
      </c>
      <c r="E105" s="1" t="s">
        <v>551</v>
      </c>
      <c r="F105" s="1" t="s">
        <v>0</v>
      </c>
      <c r="G105" s="1" t="s">
        <v>0</v>
      </c>
      <c r="H105" s="1" t="s">
        <v>0</v>
      </c>
      <c r="I105" s="1" t="s">
        <v>0</v>
      </c>
      <c r="J105" s="1" t="s">
        <v>0</v>
      </c>
      <c r="K105" s="1" t="s">
        <v>0</v>
      </c>
      <c r="L105" s="1" t="s">
        <v>0</v>
      </c>
      <c r="M105" s="1" t="s">
        <v>0</v>
      </c>
      <c r="N105" s="1" t="s">
        <v>0</v>
      </c>
      <c r="O105" s="1" t="s">
        <v>0</v>
      </c>
      <c r="P105" s="1" t="s">
        <v>0</v>
      </c>
      <c r="Q105" s="1" t="s">
        <v>0</v>
      </c>
      <c r="R105" s="1" t="s">
        <v>0</v>
      </c>
      <c r="S105" s="1" t="s">
        <v>0</v>
      </c>
      <c r="T105" s="1" t="s">
        <v>0</v>
      </c>
      <c r="U105" s="1" t="s">
        <v>0</v>
      </c>
      <c r="V105" s="1" t="s">
        <v>0</v>
      </c>
      <c r="W105" s="1" t="s">
        <v>0</v>
      </c>
      <c r="X105" s="1" t="s">
        <v>0</v>
      </c>
      <c r="Y105" s="1" t="s">
        <v>0</v>
      </c>
      <c r="Z105" s="1" t="s">
        <v>0</v>
      </c>
      <c r="AA105" s="1" t="s">
        <v>0</v>
      </c>
      <c r="AB105" s="1" t="s">
        <v>0</v>
      </c>
      <c r="AC105" s="1" t="s">
        <v>0</v>
      </c>
      <c r="AD105" s="1" t="s">
        <v>0</v>
      </c>
      <c r="AE105" s="1" t="s">
        <v>636</v>
      </c>
      <c r="AF105" s="32" t="s">
        <v>0</v>
      </c>
      <c r="AG105" s="32" t="s">
        <v>0</v>
      </c>
      <c r="AH105" s="31" t="s">
        <v>0</v>
      </c>
      <c r="AI105" s="31" t="s">
        <v>239</v>
      </c>
      <c r="AJ105" s="34">
        <v>1740</v>
      </c>
      <c r="AK105" s="34">
        <v>1740</v>
      </c>
      <c r="AL105" s="34">
        <v>0</v>
      </c>
      <c r="AM105" s="35">
        <v>0</v>
      </c>
      <c r="AN105" s="34">
        <v>0</v>
      </c>
      <c r="AO105" s="34">
        <v>0</v>
      </c>
      <c r="AP105" s="34">
        <v>0</v>
      </c>
      <c r="AQ105" s="34">
        <v>0</v>
      </c>
      <c r="AR105" s="34">
        <v>1740</v>
      </c>
      <c r="AS105" s="34">
        <v>1740</v>
      </c>
      <c r="AT105" s="34">
        <v>1374.7</v>
      </c>
      <c r="AU105" s="34">
        <v>0</v>
      </c>
      <c r="AV105" s="34">
        <v>0</v>
      </c>
      <c r="AW105" s="34">
        <v>0</v>
      </c>
      <c r="AX105" s="34">
        <v>1374.7</v>
      </c>
      <c r="AY105" s="34">
        <v>0</v>
      </c>
      <c r="AZ105" s="34">
        <v>0</v>
      </c>
      <c r="BA105" s="34">
        <v>0</v>
      </c>
      <c r="BB105" s="34">
        <v>0</v>
      </c>
      <c r="BC105" s="34">
        <v>0</v>
      </c>
      <c r="BD105" s="34">
        <v>0</v>
      </c>
      <c r="BE105" s="34">
        <v>0</v>
      </c>
      <c r="BF105" s="34">
        <v>0</v>
      </c>
      <c r="BG105" s="34">
        <v>0</v>
      </c>
      <c r="BH105" s="34">
        <v>0</v>
      </c>
      <c r="BI105" s="34">
        <v>0</v>
      </c>
      <c r="BJ105" s="34">
        <v>0</v>
      </c>
      <c r="BK105" s="34">
        <v>0</v>
      </c>
      <c r="BL105" s="34">
        <v>0</v>
      </c>
      <c r="BM105" s="34">
        <v>0</v>
      </c>
      <c r="BN105" s="34">
        <v>1740</v>
      </c>
      <c r="BO105" s="34">
        <v>1740</v>
      </c>
      <c r="BP105" s="34">
        <v>0</v>
      </c>
      <c r="BQ105" s="34">
        <v>0</v>
      </c>
      <c r="BR105" s="34">
        <v>0</v>
      </c>
      <c r="BS105" s="37" t="s">
        <v>197</v>
      </c>
      <c r="BT105" s="34">
        <v>0</v>
      </c>
      <c r="BU105" s="34">
        <v>0</v>
      </c>
      <c r="BV105" s="34">
        <v>1740</v>
      </c>
      <c r="BW105" s="34">
        <v>1740</v>
      </c>
      <c r="BX105" s="34">
        <v>1374.7</v>
      </c>
      <c r="BY105" s="34">
        <v>0</v>
      </c>
      <c r="BZ105" s="34">
        <v>0</v>
      </c>
      <c r="CA105" s="34">
        <v>0</v>
      </c>
      <c r="CB105" s="34">
        <v>1374.7</v>
      </c>
      <c r="CC105" s="34">
        <v>0</v>
      </c>
      <c r="CD105" s="34">
        <v>0</v>
      </c>
      <c r="CE105" s="34">
        <v>0</v>
      </c>
      <c r="CF105" s="34">
        <v>0</v>
      </c>
      <c r="CG105" s="34">
        <v>0</v>
      </c>
      <c r="CH105" s="34">
        <v>0</v>
      </c>
      <c r="CI105" s="34">
        <v>0</v>
      </c>
      <c r="CJ105" s="34">
        <v>0</v>
      </c>
      <c r="CK105" s="34">
        <v>0</v>
      </c>
      <c r="CL105" s="34">
        <v>0</v>
      </c>
      <c r="CM105" s="34">
        <v>0</v>
      </c>
      <c r="CN105" s="34">
        <v>0</v>
      </c>
      <c r="CO105" s="34">
        <v>0</v>
      </c>
      <c r="CP105" s="34">
        <v>0</v>
      </c>
      <c r="CQ105" s="34">
        <v>0</v>
      </c>
      <c r="CR105" s="34">
        <v>1740</v>
      </c>
      <c r="CS105" s="34">
        <v>0</v>
      </c>
      <c r="CT105" s="34">
        <v>0</v>
      </c>
      <c r="CU105" s="34">
        <v>0</v>
      </c>
      <c r="CV105" s="34">
        <v>1740</v>
      </c>
      <c r="CW105" s="34">
        <v>1374.7</v>
      </c>
      <c r="CX105" s="34">
        <v>0</v>
      </c>
      <c r="CY105" s="34">
        <v>0</v>
      </c>
      <c r="CZ105" s="34">
        <v>0</v>
      </c>
      <c r="DA105" s="34">
        <v>1374.7</v>
      </c>
      <c r="DB105" s="34">
        <v>0</v>
      </c>
      <c r="DC105" s="34">
        <v>0</v>
      </c>
      <c r="DD105" s="34">
        <v>0</v>
      </c>
      <c r="DE105" s="34">
        <v>0</v>
      </c>
      <c r="DF105" s="34">
        <v>0</v>
      </c>
      <c r="DG105" s="34">
        <v>1740</v>
      </c>
      <c r="DH105" s="34">
        <v>0</v>
      </c>
      <c r="DI105" s="34">
        <v>0</v>
      </c>
      <c r="DJ105" s="34">
        <v>0</v>
      </c>
      <c r="DK105" s="34">
        <v>1740</v>
      </c>
      <c r="DL105" s="34">
        <v>1374.7</v>
      </c>
      <c r="DM105" s="34">
        <v>0</v>
      </c>
      <c r="DN105" s="34">
        <v>0</v>
      </c>
      <c r="DO105" s="34">
        <v>0</v>
      </c>
      <c r="DP105" s="34">
        <v>1374.7</v>
      </c>
      <c r="DQ105" s="34">
        <v>0</v>
      </c>
      <c r="DR105" s="34">
        <v>0</v>
      </c>
      <c r="DS105" s="34">
        <v>0</v>
      </c>
      <c r="DT105" s="34">
        <v>0</v>
      </c>
      <c r="DU105" s="34">
        <v>0</v>
      </c>
      <c r="DV105" s="3" t="s">
        <v>281</v>
      </c>
    </row>
    <row r="106" spans="1:126" ht="157.5" x14ac:dyDescent="0.2">
      <c r="A106" s="38" t="s">
        <v>0</v>
      </c>
      <c r="B106" s="39" t="s">
        <v>522</v>
      </c>
      <c r="C106" s="39" t="s">
        <v>523</v>
      </c>
      <c r="D106" s="38" t="s">
        <v>524</v>
      </c>
      <c r="E106" s="1" t="s">
        <v>551</v>
      </c>
      <c r="F106" s="1" t="s">
        <v>0</v>
      </c>
      <c r="G106" s="1" t="s">
        <v>0</v>
      </c>
      <c r="H106" s="1" t="s">
        <v>0</v>
      </c>
      <c r="I106" s="1" t="s">
        <v>0</v>
      </c>
      <c r="J106" s="1" t="s">
        <v>0</v>
      </c>
      <c r="K106" s="1" t="s">
        <v>0</v>
      </c>
      <c r="L106" s="1" t="s">
        <v>0</v>
      </c>
      <c r="M106" s="1" t="s">
        <v>0</v>
      </c>
      <c r="N106" s="1" t="s">
        <v>0</v>
      </c>
      <c r="O106" s="1" t="s">
        <v>0</v>
      </c>
      <c r="P106" s="1" t="s">
        <v>0</v>
      </c>
      <c r="Q106" s="1" t="s">
        <v>0</v>
      </c>
      <c r="R106" s="1" t="s">
        <v>0</v>
      </c>
      <c r="S106" s="1" t="s">
        <v>0</v>
      </c>
      <c r="T106" s="1" t="s">
        <v>0</v>
      </c>
      <c r="U106" s="1" t="s">
        <v>0</v>
      </c>
      <c r="V106" s="1" t="s">
        <v>0</v>
      </c>
      <c r="W106" s="1" t="s">
        <v>0</v>
      </c>
      <c r="X106" s="1" t="s">
        <v>0</v>
      </c>
      <c r="Y106" s="1" t="s">
        <v>0</v>
      </c>
      <c r="Z106" s="1" t="s">
        <v>0</v>
      </c>
      <c r="AA106" s="1" t="s">
        <v>0</v>
      </c>
      <c r="AB106" s="1" t="s">
        <v>0</v>
      </c>
      <c r="AC106" s="1" t="s">
        <v>0</v>
      </c>
      <c r="AD106" s="1" t="s">
        <v>0</v>
      </c>
      <c r="AE106" s="1" t="s">
        <v>636</v>
      </c>
      <c r="AF106" s="32" t="s">
        <v>0</v>
      </c>
      <c r="AG106" s="32" t="s">
        <v>0</v>
      </c>
      <c r="AH106" s="31" t="s">
        <v>0</v>
      </c>
      <c r="AI106" s="31" t="s">
        <v>260</v>
      </c>
      <c r="AJ106" s="34">
        <v>6527.1</v>
      </c>
      <c r="AK106" s="34">
        <v>6527.1</v>
      </c>
      <c r="AL106" s="34">
        <v>0</v>
      </c>
      <c r="AM106" s="35">
        <v>0</v>
      </c>
      <c r="AN106" s="34">
        <v>0</v>
      </c>
      <c r="AO106" s="34">
        <v>0</v>
      </c>
      <c r="AP106" s="34">
        <v>0</v>
      </c>
      <c r="AQ106" s="34">
        <v>0</v>
      </c>
      <c r="AR106" s="34">
        <v>6527.1</v>
      </c>
      <c r="AS106" s="34">
        <v>6527.1</v>
      </c>
      <c r="AT106" s="34">
        <v>6119.8</v>
      </c>
      <c r="AU106" s="34">
        <v>0</v>
      </c>
      <c r="AV106" s="34">
        <v>0</v>
      </c>
      <c r="AW106" s="34">
        <v>0</v>
      </c>
      <c r="AX106" s="34">
        <v>6119.8</v>
      </c>
      <c r="AY106" s="34">
        <v>0</v>
      </c>
      <c r="AZ106" s="34">
        <v>0</v>
      </c>
      <c r="BA106" s="34">
        <v>0</v>
      </c>
      <c r="BB106" s="34">
        <v>0</v>
      </c>
      <c r="BC106" s="34">
        <v>0</v>
      </c>
      <c r="BD106" s="34">
        <v>0</v>
      </c>
      <c r="BE106" s="34">
        <v>0</v>
      </c>
      <c r="BF106" s="34">
        <v>0</v>
      </c>
      <c r="BG106" s="34">
        <v>0</v>
      </c>
      <c r="BH106" s="34">
        <v>0</v>
      </c>
      <c r="BI106" s="34">
        <v>0</v>
      </c>
      <c r="BJ106" s="34">
        <v>0</v>
      </c>
      <c r="BK106" s="34">
        <v>0</v>
      </c>
      <c r="BL106" s="34">
        <v>0</v>
      </c>
      <c r="BM106" s="34">
        <v>0</v>
      </c>
      <c r="BN106" s="34">
        <v>6527.1</v>
      </c>
      <c r="BO106" s="34">
        <v>6527.1</v>
      </c>
      <c r="BP106" s="34">
        <v>0</v>
      </c>
      <c r="BQ106" s="34">
        <v>0</v>
      </c>
      <c r="BR106" s="34">
        <v>0</v>
      </c>
      <c r="BS106" s="37" t="s">
        <v>197</v>
      </c>
      <c r="BT106" s="34">
        <v>0</v>
      </c>
      <c r="BU106" s="34">
        <v>0</v>
      </c>
      <c r="BV106" s="34">
        <v>6527.1</v>
      </c>
      <c r="BW106" s="34">
        <v>6527.1</v>
      </c>
      <c r="BX106" s="34">
        <v>6119.8</v>
      </c>
      <c r="BY106" s="34">
        <v>0</v>
      </c>
      <c r="BZ106" s="34">
        <v>0</v>
      </c>
      <c r="CA106" s="34">
        <v>0</v>
      </c>
      <c r="CB106" s="34">
        <v>6119.8</v>
      </c>
      <c r="CC106" s="34">
        <v>0</v>
      </c>
      <c r="CD106" s="34">
        <v>0</v>
      </c>
      <c r="CE106" s="34">
        <v>0</v>
      </c>
      <c r="CF106" s="34">
        <v>0</v>
      </c>
      <c r="CG106" s="34">
        <v>0</v>
      </c>
      <c r="CH106" s="34">
        <v>0</v>
      </c>
      <c r="CI106" s="34">
        <v>0</v>
      </c>
      <c r="CJ106" s="34">
        <v>0</v>
      </c>
      <c r="CK106" s="34">
        <v>0</v>
      </c>
      <c r="CL106" s="34">
        <v>0</v>
      </c>
      <c r="CM106" s="34">
        <v>0</v>
      </c>
      <c r="CN106" s="34">
        <v>0</v>
      </c>
      <c r="CO106" s="34">
        <v>0</v>
      </c>
      <c r="CP106" s="34">
        <v>0</v>
      </c>
      <c r="CQ106" s="34">
        <v>0</v>
      </c>
      <c r="CR106" s="34">
        <v>6527.1</v>
      </c>
      <c r="CS106" s="34">
        <v>0</v>
      </c>
      <c r="CT106" s="34">
        <v>0</v>
      </c>
      <c r="CU106" s="34">
        <v>0</v>
      </c>
      <c r="CV106" s="34">
        <v>6527.1</v>
      </c>
      <c r="CW106" s="34">
        <v>6119.8</v>
      </c>
      <c r="CX106" s="34">
        <v>0</v>
      </c>
      <c r="CY106" s="34">
        <v>0</v>
      </c>
      <c r="CZ106" s="34">
        <v>0</v>
      </c>
      <c r="DA106" s="34">
        <v>6119.8</v>
      </c>
      <c r="DB106" s="34">
        <v>0</v>
      </c>
      <c r="DC106" s="34">
        <v>0</v>
      </c>
      <c r="DD106" s="34">
        <v>0</v>
      </c>
      <c r="DE106" s="34">
        <v>0</v>
      </c>
      <c r="DF106" s="34">
        <v>0</v>
      </c>
      <c r="DG106" s="34">
        <v>6527.1</v>
      </c>
      <c r="DH106" s="34">
        <v>0</v>
      </c>
      <c r="DI106" s="34">
        <v>0</v>
      </c>
      <c r="DJ106" s="34">
        <v>0</v>
      </c>
      <c r="DK106" s="34">
        <v>6527.1</v>
      </c>
      <c r="DL106" s="34">
        <v>6119.8</v>
      </c>
      <c r="DM106" s="34">
        <v>0</v>
      </c>
      <c r="DN106" s="34">
        <v>0</v>
      </c>
      <c r="DO106" s="34">
        <v>0</v>
      </c>
      <c r="DP106" s="34">
        <v>6119.8</v>
      </c>
      <c r="DQ106" s="34">
        <v>0</v>
      </c>
      <c r="DR106" s="34">
        <v>0</v>
      </c>
      <c r="DS106" s="34">
        <v>0</v>
      </c>
      <c r="DT106" s="34">
        <v>0</v>
      </c>
      <c r="DU106" s="34">
        <v>0</v>
      </c>
      <c r="DV106" s="3" t="s">
        <v>281</v>
      </c>
    </row>
    <row r="107" spans="1:126" ht="157.5" x14ac:dyDescent="0.2">
      <c r="A107" s="38" t="s">
        <v>0</v>
      </c>
      <c r="B107" s="39" t="s">
        <v>525</v>
      </c>
      <c r="C107" s="39" t="s">
        <v>526</v>
      </c>
      <c r="D107" s="38" t="s">
        <v>527</v>
      </c>
      <c r="E107" s="1" t="s">
        <v>551</v>
      </c>
      <c r="F107" s="1" t="s">
        <v>0</v>
      </c>
      <c r="G107" s="1" t="s">
        <v>0</v>
      </c>
      <c r="H107" s="1" t="s">
        <v>0</v>
      </c>
      <c r="I107" s="1" t="s">
        <v>0</v>
      </c>
      <c r="J107" s="1" t="s">
        <v>0</v>
      </c>
      <c r="K107" s="1" t="s">
        <v>0</v>
      </c>
      <c r="L107" s="1" t="s">
        <v>0</v>
      </c>
      <c r="M107" s="1" t="s">
        <v>0</v>
      </c>
      <c r="N107" s="1" t="s">
        <v>0</v>
      </c>
      <c r="O107" s="1" t="s">
        <v>0</v>
      </c>
      <c r="P107" s="1" t="s">
        <v>0</v>
      </c>
      <c r="Q107" s="1" t="s">
        <v>0</v>
      </c>
      <c r="R107" s="1" t="s">
        <v>0</v>
      </c>
      <c r="S107" s="1" t="s">
        <v>0</v>
      </c>
      <c r="T107" s="1" t="s">
        <v>0</v>
      </c>
      <c r="U107" s="1" t="s">
        <v>0</v>
      </c>
      <c r="V107" s="1" t="s">
        <v>0</v>
      </c>
      <c r="W107" s="1" t="s">
        <v>0</v>
      </c>
      <c r="X107" s="1" t="s">
        <v>0</v>
      </c>
      <c r="Y107" s="1" t="s">
        <v>0</v>
      </c>
      <c r="Z107" s="1" t="s">
        <v>0</v>
      </c>
      <c r="AA107" s="1" t="s">
        <v>0</v>
      </c>
      <c r="AB107" s="1" t="s">
        <v>0</v>
      </c>
      <c r="AC107" s="1" t="s">
        <v>0</v>
      </c>
      <c r="AD107" s="1" t="s">
        <v>0</v>
      </c>
      <c r="AE107" s="1" t="s">
        <v>636</v>
      </c>
      <c r="AF107" s="32" t="s">
        <v>0</v>
      </c>
      <c r="AG107" s="32" t="s">
        <v>0</v>
      </c>
      <c r="AH107" s="31" t="s">
        <v>0</v>
      </c>
      <c r="AI107" s="31" t="s">
        <v>189</v>
      </c>
      <c r="AJ107" s="34">
        <v>4188.7</v>
      </c>
      <c r="AK107" s="34">
        <v>4188.7</v>
      </c>
      <c r="AL107" s="34">
        <v>0</v>
      </c>
      <c r="AM107" s="35">
        <v>0</v>
      </c>
      <c r="AN107" s="34">
        <v>0</v>
      </c>
      <c r="AO107" s="34">
        <v>0</v>
      </c>
      <c r="AP107" s="34">
        <v>0</v>
      </c>
      <c r="AQ107" s="34">
        <v>0</v>
      </c>
      <c r="AR107" s="34">
        <v>4188.7</v>
      </c>
      <c r="AS107" s="34">
        <v>4188.7</v>
      </c>
      <c r="AT107" s="34">
        <v>3292.9</v>
      </c>
      <c r="AU107" s="34">
        <v>0</v>
      </c>
      <c r="AV107" s="34">
        <v>0</v>
      </c>
      <c r="AW107" s="34">
        <v>0</v>
      </c>
      <c r="AX107" s="34">
        <v>3292.9</v>
      </c>
      <c r="AY107" s="34">
        <v>400</v>
      </c>
      <c r="AZ107" s="34">
        <v>0</v>
      </c>
      <c r="BA107" s="34">
        <v>0</v>
      </c>
      <c r="BB107" s="34">
        <v>0</v>
      </c>
      <c r="BC107" s="34">
        <f>AY107</f>
        <v>400</v>
      </c>
      <c r="BD107" s="34">
        <v>400</v>
      </c>
      <c r="BE107" s="34">
        <v>0</v>
      </c>
      <c r="BF107" s="34">
        <v>0</v>
      </c>
      <c r="BG107" s="34">
        <v>0</v>
      </c>
      <c r="BH107" s="34">
        <f>BD107</f>
        <v>400</v>
      </c>
      <c r="BI107" s="34">
        <v>400</v>
      </c>
      <c r="BJ107" s="34">
        <v>0</v>
      </c>
      <c r="BK107" s="34">
        <v>0</v>
      </c>
      <c r="BL107" s="34">
        <v>0</v>
      </c>
      <c r="BM107" s="34">
        <f>BI107</f>
        <v>400</v>
      </c>
      <c r="BN107" s="34">
        <v>4188.7</v>
      </c>
      <c r="BO107" s="34">
        <v>4188.7</v>
      </c>
      <c r="BP107" s="34">
        <v>0</v>
      </c>
      <c r="BQ107" s="34">
        <v>0</v>
      </c>
      <c r="BR107" s="34">
        <v>0</v>
      </c>
      <c r="BS107" s="37" t="s">
        <v>197</v>
      </c>
      <c r="BT107" s="34">
        <v>0</v>
      </c>
      <c r="BU107" s="34">
        <v>0</v>
      </c>
      <c r="BV107" s="34">
        <v>4188.7</v>
      </c>
      <c r="BW107" s="34">
        <v>4188.7</v>
      </c>
      <c r="BX107" s="34">
        <v>3292.9</v>
      </c>
      <c r="BY107" s="34">
        <v>0</v>
      </c>
      <c r="BZ107" s="34">
        <v>0</v>
      </c>
      <c r="CA107" s="34">
        <v>0</v>
      </c>
      <c r="CB107" s="34">
        <v>3292.9</v>
      </c>
      <c r="CC107" s="34">
        <v>400</v>
      </c>
      <c r="CD107" s="34">
        <v>0</v>
      </c>
      <c r="CE107" s="34">
        <v>0</v>
      </c>
      <c r="CF107" s="34">
        <v>0</v>
      </c>
      <c r="CG107" s="34">
        <f>CC107</f>
        <v>400</v>
      </c>
      <c r="CH107" s="34">
        <v>400</v>
      </c>
      <c r="CI107" s="34">
        <v>0</v>
      </c>
      <c r="CJ107" s="34">
        <v>0</v>
      </c>
      <c r="CK107" s="34">
        <v>0</v>
      </c>
      <c r="CL107" s="34">
        <f>CH107</f>
        <v>400</v>
      </c>
      <c r="CM107" s="34">
        <v>400</v>
      </c>
      <c r="CN107" s="34">
        <v>0</v>
      </c>
      <c r="CO107" s="34">
        <v>0</v>
      </c>
      <c r="CP107" s="34">
        <v>0</v>
      </c>
      <c r="CQ107" s="34">
        <f>CM107</f>
        <v>400</v>
      </c>
      <c r="CR107" s="34">
        <v>4188.7</v>
      </c>
      <c r="CS107" s="34">
        <v>0</v>
      </c>
      <c r="CT107" s="34">
        <v>0</v>
      </c>
      <c r="CU107" s="34">
        <v>0</v>
      </c>
      <c r="CV107" s="34">
        <v>4188.7</v>
      </c>
      <c r="CW107" s="34">
        <v>3292.9</v>
      </c>
      <c r="CX107" s="34">
        <v>0</v>
      </c>
      <c r="CY107" s="34">
        <v>0</v>
      </c>
      <c r="CZ107" s="34">
        <v>0</v>
      </c>
      <c r="DA107" s="34">
        <v>3292.9</v>
      </c>
      <c r="DB107" s="34">
        <v>400</v>
      </c>
      <c r="DC107" s="34">
        <v>0</v>
      </c>
      <c r="DD107" s="34">
        <v>0</v>
      </c>
      <c r="DE107" s="34">
        <v>0</v>
      </c>
      <c r="DF107" s="34">
        <f>DB107</f>
        <v>400</v>
      </c>
      <c r="DG107" s="34">
        <v>4188.7</v>
      </c>
      <c r="DH107" s="34">
        <v>0</v>
      </c>
      <c r="DI107" s="34">
        <v>0</v>
      </c>
      <c r="DJ107" s="34">
        <v>0</v>
      </c>
      <c r="DK107" s="34">
        <v>4188.7</v>
      </c>
      <c r="DL107" s="34">
        <v>3292.9</v>
      </c>
      <c r="DM107" s="34">
        <v>0</v>
      </c>
      <c r="DN107" s="34">
        <v>0</v>
      </c>
      <c r="DO107" s="34">
        <v>0</v>
      </c>
      <c r="DP107" s="34">
        <v>3292.9</v>
      </c>
      <c r="DQ107" s="34">
        <v>400</v>
      </c>
      <c r="DR107" s="34">
        <v>0</v>
      </c>
      <c r="DS107" s="34">
        <v>0</v>
      </c>
      <c r="DT107" s="34">
        <v>0</v>
      </c>
      <c r="DU107" s="34">
        <f>DQ107</f>
        <v>400</v>
      </c>
      <c r="DV107" s="3" t="s">
        <v>281</v>
      </c>
    </row>
    <row r="108" spans="1:126" ht="157.5" x14ac:dyDescent="0.2">
      <c r="A108" s="38" t="s">
        <v>0</v>
      </c>
      <c r="B108" s="39" t="s">
        <v>528</v>
      </c>
      <c r="C108" s="39" t="s">
        <v>529</v>
      </c>
      <c r="D108" s="38" t="s">
        <v>530</v>
      </c>
      <c r="E108" s="1" t="s">
        <v>551</v>
      </c>
      <c r="F108" s="1" t="s">
        <v>0</v>
      </c>
      <c r="G108" s="1" t="s">
        <v>0</v>
      </c>
      <c r="H108" s="1" t="s">
        <v>0</v>
      </c>
      <c r="I108" s="1" t="s">
        <v>0</v>
      </c>
      <c r="J108" s="1" t="s">
        <v>0</v>
      </c>
      <c r="K108" s="1" t="s">
        <v>0</v>
      </c>
      <c r="L108" s="1" t="s">
        <v>0</v>
      </c>
      <c r="M108" s="1" t="s">
        <v>0</v>
      </c>
      <c r="N108" s="1" t="s">
        <v>0</v>
      </c>
      <c r="O108" s="1" t="s">
        <v>0</v>
      </c>
      <c r="P108" s="1" t="s">
        <v>0</v>
      </c>
      <c r="Q108" s="1" t="s">
        <v>0</v>
      </c>
      <c r="R108" s="1" t="s">
        <v>0</v>
      </c>
      <c r="S108" s="1" t="s">
        <v>0</v>
      </c>
      <c r="T108" s="1" t="s">
        <v>0</v>
      </c>
      <c r="U108" s="1" t="s">
        <v>0</v>
      </c>
      <c r="V108" s="1" t="s">
        <v>0</v>
      </c>
      <c r="W108" s="1" t="s">
        <v>0</v>
      </c>
      <c r="X108" s="1" t="s">
        <v>0</v>
      </c>
      <c r="Y108" s="1" t="s">
        <v>0</v>
      </c>
      <c r="Z108" s="1" t="s">
        <v>0</v>
      </c>
      <c r="AA108" s="1" t="s">
        <v>0</v>
      </c>
      <c r="AB108" s="1" t="s">
        <v>0</v>
      </c>
      <c r="AC108" s="1" t="s">
        <v>0</v>
      </c>
      <c r="AD108" s="1" t="s">
        <v>0</v>
      </c>
      <c r="AE108" s="1" t="s">
        <v>636</v>
      </c>
      <c r="AF108" s="32" t="s">
        <v>0</v>
      </c>
      <c r="AG108" s="32" t="s">
        <v>0</v>
      </c>
      <c r="AH108" s="31" t="s">
        <v>0</v>
      </c>
      <c r="AI108" s="2" t="s">
        <v>535</v>
      </c>
      <c r="AJ108" s="34">
        <v>51049.3</v>
      </c>
      <c r="AK108" s="34">
        <v>51049.3</v>
      </c>
      <c r="AL108" s="34">
        <v>0</v>
      </c>
      <c r="AM108" s="35">
        <v>0</v>
      </c>
      <c r="AN108" s="34">
        <v>0</v>
      </c>
      <c r="AO108" s="34">
        <v>0</v>
      </c>
      <c r="AP108" s="34">
        <v>0</v>
      </c>
      <c r="AQ108" s="34">
        <v>0</v>
      </c>
      <c r="AR108" s="34">
        <v>51049.3</v>
      </c>
      <c r="AS108" s="34">
        <v>51049.3</v>
      </c>
      <c r="AT108" s="34">
        <v>56299.5</v>
      </c>
      <c r="AU108" s="34">
        <v>0</v>
      </c>
      <c r="AV108" s="34">
        <v>1897.1</v>
      </c>
      <c r="AW108" s="34">
        <v>0</v>
      </c>
      <c r="AX108" s="34">
        <f>AT108-AV108</f>
        <v>54402.400000000001</v>
      </c>
      <c r="AY108" s="34">
        <f>4143.1+18000</f>
        <v>22143.1</v>
      </c>
      <c r="AZ108" s="34">
        <v>0</v>
      </c>
      <c r="BA108" s="34">
        <v>0</v>
      </c>
      <c r="BB108" s="34">
        <v>0</v>
      </c>
      <c r="BC108" s="34">
        <f>4143.1+18000</f>
        <v>22143.1</v>
      </c>
      <c r="BD108" s="34">
        <v>100358.9</v>
      </c>
      <c r="BE108" s="34">
        <v>0</v>
      </c>
      <c r="BF108" s="34">
        <v>0</v>
      </c>
      <c r="BG108" s="34">
        <v>0</v>
      </c>
      <c r="BH108" s="34">
        <f>BD108</f>
        <v>100358.9</v>
      </c>
      <c r="BI108" s="34">
        <v>60024.2</v>
      </c>
      <c r="BJ108" s="34">
        <v>0</v>
      </c>
      <c r="BK108" s="34">
        <v>0</v>
      </c>
      <c r="BL108" s="34">
        <v>0</v>
      </c>
      <c r="BM108" s="34">
        <f>BI108</f>
        <v>60024.2</v>
      </c>
      <c r="BN108" s="34">
        <v>51049.3</v>
      </c>
      <c r="BO108" s="34">
        <v>51049.3</v>
      </c>
      <c r="BP108" s="34">
        <v>0</v>
      </c>
      <c r="BQ108" s="34">
        <v>0</v>
      </c>
      <c r="BR108" s="34">
        <v>0</v>
      </c>
      <c r="BS108" s="37" t="s">
        <v>197</v>
      </c>
      <c r="BT108" s="34">
        <v>0</v>
      </c>
      <c r="BU108" s="34">
        <v>0</v>
      </c>
      <c r="BV108" s="34">
        <v>51049.3</v>
      </c>
      <c r="BW108" s="34">
        <v>51049.3</v>
      </c>
      <c r="BX108" s="34">
        <v>56299.5</v>
      </c>
      <c r="BY108" s="34">
        <v>0</v>
      </c>
      <c r="BZ108" s="34">
        <v>1897.1</v>
      </c>
      <c r="CA108" s="34">
        <v>0</v>
      </c>
      <c r="CB108" s="34">
        <f>BX108-BZ108</f>
        <v>54402.400000000001</v>
      </c>
      <c r="CC108" s="34">
        <f>4143.1+18000</f>
        <v>22143.1</v>
      </c>
      <c r="CD108" s="34">
        <v>0</v>
      </c>
      <c r="CE108" s="34">
        <v>0</v>
      </c>
      <c r="CF108" s="34">
        <v>0</v>
      </c>
      <c r="CG108" s="34">
        <f>4143.1+18000</f>
        <v>22143.1</v>
      </c>
      <c r="CH108" s="34">
        <v>100358.9</v>
      </c>
      <c r="CI108" s="34">
        <v>0</v>
      </c>
      <c r="CJ108" s="34">
        <v>0</v>
      </c>
      <c r="CK108" s="34">
        <v>0</v>
      </c>
      <c r="CL108" s="34">
        <f>CH108</f>
        <v>100358.9</v>
      </c>
      <c r="CM108" s="34">
        <v>60024.2</v>
      </c>
      <c r="CN108" s="34">
        <v>0</v>
      </c>
      <c r="CO108" s="34">
        <v>0</v>
      </c>
      <c r="CP108" s="34">
        <v>0</v>
      </c>
      <c r="CQ108" s="34">
        <f>CM108</f>
        <v>60024.2</v>
      </c>
      <c r="CR108" s="34">
        <v>51049.3</v>
      </c>
      <c r="CS108" s="34">
        <v>0</v>
      </c>
      <c r="CT108" s="34">
        <v>0</v>
      </c>
      <c r="CU108" s="34">
        <v>0</v>
      </c>
      <c r="CV108" s="34">
        <v>51049.3</v>
      </c>
      <c r="CW108" s="34">
        <v>56299.5</v>
      </c>
      <c r="CX108" s="34">
        <v>0</v>
      </c>
      <c r="CY108" s="34">
        <v>1897.1</v>
      </c>
      <c r="CZ108" s="34">
        <v>0</v>
      </c>
      <c r="DA108" s="34">
        <f>CW108-CY108</f>
        <v>54402.400000000001</v>
      </c>
      <c r="DB108" s="34">
        <f>4143.1+18000</f>
        <v>22143.1</v>
      </c>
      <c r="DC108" s="34">
        <v>0</v>
      </c>
      <c r="DD108" s="34">
        <v>0</v>
      </c>
      <c r="DE108" s="34">
        <v>0</v>
      </c>
      <c r="DF108" s="34">
        <f>4143.1+18000</f>
        <v>22143.1</v>
      </c>
      <c r="DG108" s="34">
        <v>51049.3</v>
      </c>
      <c r="DH108" s="34">
        <v>0</v>
      </c>
      <c r="DI108" s="34">
        <v>0</v>
      </c>
      <c r="DJ108" s="34">
        <v>0</v>
      </c>
      <c r="DK108" s="34">
        <v>51049.3</v>
      </c>
      <c r="DL108" s="34">
        <v>56299.5</v>
      </c>
      <c r="DM108" s="34">
        <v>0</v>
      </c>
      <c r="DN108" s="34">
        <v>1897.1</v>
      </c>
      <c r="DO108" s="34">
        <v>0</v>
      </c>
      <c r="DP108" s="34">
        <f>DL108-DN108</f>
        <v>54402.400000000001</v>
      </c>
      <c r="DQ108" s="34">
        <f>4143.1+18000</f>
        <v>22143.1</v>
      </c>
      <c r="DR108" s="34">
        <v>0</v>
      </c>
      <c r="DS108" s="34">
        <v>0</v>
      </c>
      <c r="DT108" s="34">
        <v>0</v>
      </c>
      <c r="DU108" s="34">
        <f>4143.1+18000</f>
        <v>22143.1</v>
      </c>
      <c r="DV108" s="3" t="s">
        <v>281</v>
      </c>
    </row>
    <row r="109" spans="1:126" ht="67.5" x14ac:dyDescent="0.2">
      <c r="A109" s="38" t="s">
        <v>0</v>
      </c>
      <c r="B109" s="39" t="s">
        <v>531</v>
      </c>
      <c r="C109" s="39" t="s">
        <v>532</v>
      </c>
      <c r="D109" s="38" t="s">
        <v>533</v>
      </c>
      <c r="E109" s="1" t="s">
        <v>685</v>
      </c>
      <c r="F109" s="1" t="s">
        <v>684</v>
      </c>
      <c r="G109" s="1" t="s">
        <v>0</v>
      </c>
      <c r="H109" s="1" t="s">
        <v>0</v>
      </c>
      <c r="I109" s="1" t="s">
        <v>0</v>
      </c>
      <c r="J109" s="1" t="s">
        <v>0</v>
      </c>
      <c r="K109" s="1" t="s">
        <v>0</v>
      </c>
      <c r="L109" s="1" t="s">
        <v>0</v>
      </c>
      <c r="M109" s="1" t="s">
        <v>0</v>
      </c>
      <c r="N109" s="1" t="s">
        <v>0</v>
      </c>
      <c r="O109" s="1" t="s">
        <v>0</v>
      </c>
      <c r="P109" s="1" t="s">
        <v>0</v>
      </c>
      <c r="Q109" s="1" t="s">
        <v>0</v>
      </c>
      <c r="R109" s="1" t="s">
        <v>0</v>
      </c>
      <c r="S109" s="1" t="s">
        <v>0</v>
      </c>
      <c r="T109" s="1" t="s">
        <v>0</v>
      </c>
      <c r="U109" s="1" t="s">
        <v>0</v>
      </c>
      <c r="V109" s="1" t="s">
        <v>0</v>
      </c>
      <c r="W109" s="1" t="s">
        <v>0</v>
      </c>
      <c r="X109" s="1" t="s">
        <v>0</v>
      </c>
      <c r="Y109" s="1" t="s">
        <v>0</v>
      </c>
      <c r="Z109" s="1" t="s">
        <v>0</v>
      </c>
      <c r="AA109" s="1" t="s">
        <v>0</v>
      </c>
      <c r="AB109" s="1" t="s">
        <v>0</v>
      </c>
      <c r="AC109" s="1" t="s">
        <v>0</v>
      </c>
      <c r="AD109" s="1" t="s">
        <v>0</v>
      </c>
      <c r="AE109" s="1" t="s">
        <v>686</v>
      </c>
      <c r="AF109" s="32" t="s">
        <v>0</v>
      </c>
      <c r="AG109" s="32" t="s">
        <v>0</v>
      </c>
      <c r="AH109" s="31" t="s">
        <v>0</v>
      </c>
      <c r="AI109" s="31" t="s">
        <v>0</v>
      </c>
      <c r="AJ109" s="34">
        <v>0</v>
      </c>
      <c r="AK109" s="34">
        <v>0</v>
      </c>
      <c r="AL109" s="34">
        <v>0</v>
      </c>
      <c r="AM109" s="35">
        <v>0</v>
      </c>
      <c r="AN109" s="34">
        <v>0</v>
      </c>
      <c r="AO109" s="34">
        <v>0</v>
      </c>
      <c r="AP109" s="34">
        <v>0</v>
      </c>
      <c r="AQ109" s="34">
        <v>0</v>
      </c>
      <c r="AR109" s="34">
        <v>0</v>
      </c>
      <c r="AS109" s="34">
        <v>0</v>
      </c>
      <c r="AT109" s="34">
        <v>0</v>
      </c>
      <c r="AU109" s="34">
        <v>0</v>
      </c>
      <c r="AV109" s="34">
        <v>0</v>
      </c>
      <c r="AW109" s="34">
        <v>0</v>
      </c>
      <c r="AX109" s="34">
        <v>0</v>
      </c>
      <c r="AY109" s="34">
        <v>0</v>
      </c>
      <c r="AZ109" s="34">
        <v>0</v>
      </c>
      <c r="BA109" s="34">
        <v>0</v>
      </c>
      <c r="BB109" s="34">
        <v>0</v>
      </c>
      <c r="BC109" s="34">
        <v>0</v>
      </c>
      <c r="BD109" s="34">
        <v>59605.9</v>
      </c>
      <c r="BE109" s="34">
        <v>0</v>
      </c>
      <c r="BF109" s="34">
        <v>0</v>
      </c>
      <c r="BG109" s="34">
        <v>0</v>
      </c>
      <c r="BH109" s="34">
        <f>BD109</f>
        <v>59605.9</v>
      </c>
      <c r="BI109" s="34">
        <v>120917.6</v>
      </c>
      <c r="BJ109" s="34">
        <v>0</v>
      </c>
      <c r="BK109" s="34">
        <v>0</v>
      </c>
      <c r="BL109" s="34">
        <v>0</v>
      </c>
      <c r="BM109" s="34">
        <f>BI109</f>
        <v>120917.6</v>
      </c>
      <c r="BN109" s="34">
        <v>0</v>
      </c>
      <c r="BO109" s="34">
        <v>0</v>
      </c>
      <c r="BP109" s="34">
        <v>0</v>
      </c>
      <c r="BQ109" s="34">
        <v>0</v>
      </c>
      <c r="BR109" s="34">
        <v>0</v>
      </c>
      <c r="BS109" s="37" t="s">
        <v>197</v>
      </c>
      <c r="BT109" s="34">
        <v>0</v>
      </c>
      <c r="BU109" s="34">
        <v>0</v>
      </c>
      <c r="BV109" s="34">
        <v>0</v>
      </c>
      <c r="BW109" s="34">
        <v>0</v>
      </c>
      <c r="BX109" s="34">
        <v>0</v>
      </c>
      <c r="BY109" s="34">
        <v>0</v>
      </c>
      <c r="BZ109" s="34">
        <v>0</v>
      </c>
      <c r="CA109" s="34">
        <v>0</v>
      </c>
      <c r="CB109" s="34">
        <v>0</v>
      </c>
      <c r="CC109" s="34">
        <v>0</v>
      </c>
      <c r="CD109" s="34">
        <v>0</v>
      </c>
      <c r="CE109" s="34">
        <v>0</v>
      </c>
      <c r="CF109" s="34">
        <v>0</v>
      </c>
      <c r="CG109" s="34">
        <v>0</v>
      </c>
      <c r="CH109" s="34">
        <v>59605.9</v>
      </c>
      <c r="CI109" s="34">
        <v>0</v>
      </c>
      <c r="CJ109" s="34">
        <v>0</v>
      </c>
      <c r="CK109" s="34">
        <v>0</v>
      </c>
      <c r="CL109" s="34">
        <f>CH109</f>
        <v>59605.9</v>
      </c>
      <c r="CM109" s="34">
        <v>120917.6</v>
      </c>
      <c r="CN109" s="34">
        <v>0</v>
      </c>
      <c r="CO109" s="34">
        <v>0</v>
      </c>
      <c r="CP109" s="34">
        <v>0</v>
      </c>
      <c r="CQ109" s="34">
        <f>CM109</f>
        <v>120917.6</v>
      </c>
      <c r="CR109" s="34">
        <v>0</v>
      </c>
      <c r="CS109" s="34">
        <v>0</v>
      </c>
      <c r="CT109" s="34">
        <v>0</v>
      </c>
      <c r="CU109" s="34">
        <v>0</v>
      </c>
      <c r="CV109" s="34">
        <v>0</v>
      </c>
      <c r="CW109" s="34">
        <v>0</v>
      </c>
      <c r="CX109" s="34">
        <v>0</v>
      </c>
      <c r="CY109" s="34">
        <v>0</v>
      </c>
      <c r="CZ109" s="34">
        <v>0</v>
      </c>
      <c r="DA109" s="34">
        <v>0</v>
      </c>
      <c r="DB109" s="34">
        <v>0</v>
      </c>
      <c r="DC109" s="34">
        <v>0</v>
      </c>
      <c r="DD109" s="34">
        <v>0</v>
      </c>
      <c r="DE109" s="34">
        <v>0</v>
      </c>
      <c r="DF109" s="34">
        <v>0</v>
      </c>
      <c r="DG109" s="34">
        <v>0</v>
      </c>
      <c r="DH109" s="34">
        <v>0</v>
      </c>
      <c r="DI109" s="34">
        <v>0</v>
      </c>
      <c r="DJ109" s="34">
        <v>0</v>
      </c>
      <c r="DK109" s="34">
        <v>0</v>
      </c>
      <c r="DL109" s="34">
        <v>0</v>
      </c>
      <c r="DM109" s="34">
        <v>0</v>
      </c>
      <c r="DN109" s="34">
        <v>0</v>
      </c>
      <c r="DO109" s="34">
        <v>0</v>
      </c>
      <c r="DP109" s="42">
        <v>0</v>
      </c>
      <c r="DQ109" s="34">
        <v>0</v>
      </c>
      <c r="DR109" s="34">
        <v>0</v>
      </c>
      <c r="DS109" s="34">
        <v>0</v>
      </c>
      <c r="DT109" s="34">
        <v>0</v>
      </c>
      <c r="DU109" s="34">
        <v>0</v>
      </c>
      <c r="DV109" s="43" t="s">
        <v>281</v>
      </c>
    </row>
    <row r="110" spans="1:126" x14ac:dyDescent="0.2">
      <c r="A110" s="39" t="s">
        <v>0</v>
      </c>
      <c r="B110" s="39" t="s">
        <v>0</v>
      </c>
      <c r="C110" s="44" t="s">
        <v>534</v>
      </c>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5">
        <v>5566141.2999999998</v>
      </c>
      <c r="AK110" s="45">
        <v>5206715.7</v>
      </c>
      <c r="AL110" s="45">
        <v>28981.599999999999</v>
      </c>
      <c r="AM110" s="45">
        <v>27039.3</v>
      </c>
      <c r="AN110" s="45">
        <v>1453501.5</v>
      </c>
      <c r="AO110" s="45">
        <v>1404186.1</v>
      </c>
      <c r="AP110" s="45">
        <v>275070.90000000002</v>
      </c>
      <c r="AQ110" s="45">
        <v>275000.5</v>
      </c>
      <c r="AR110" s="45">
        <v>3808587.3</v>
      </c>
      <c r="AS110" s="45">
        <v>3500489.8</v>
      </c>
      <c r="AT110" s="45">
        <f>AT12</f>
        <v>5560377.8000000007</v>
      </c>
      <c r="AU110" s="45">
        <f t="shared" ref="AU110:BM110" si="811">AU12</f>
        <v>68258.700000000012</v>
      </c>
      <c r="AV110" s="45">
        <f>AV12</f>
        <v>1519545.6</v>
      </c>
      <c r="AW110" s="45">
        <f t="shared" si="811"/>
        <v>329335.19999999995</v>
      </c>
      <c r="AX110" s="45">
        <f t="shared" si="811"/>
        <v>3643238.3000000003</v>
      </c>
      <c r="AY110" s="45">
        <f t="shared" si="811"/>
        <v>4634770.3</v>
      </c>
      <c r="AZ110" s="45">
        <f t="shared" si="811"/>
        <v>81499.5</v>
      </c>
      <c r="BA110" s="45">
        <f t="shared" si="811"/>
        <v>1287492.8</v>
      </c>
      <c r="BB110" s="45">
        <f t="shared" si="811"/>
        <v>171700</v>
      </c>
      <c r="BC110" s="45">
        <f t="shared" si="811"/>
        <v>3094078</v>
      </c>
      <c r="BD110" s="45">
        <f t="shared" si="811"/>
        <v>3758392.8999999994</v>
      </c>
      <c r="BE110" s="45">
        <f t="shared" si="811"/>
        <v>81738.7</v>
      </c>
      <c r="BF110" s="45">
        <f t="shared" si="811"/>
        <v>1173723.8</v>
      </c>
      <c r="BG110" s="45">
        <f t="shared" si="811"/>
        <v>0</v>
      </c>
      <c r="BH110" s="45">
        <f t="shared" si="811"/>
        <v>2502930.3999999994</v>
      </c>
      <c r="BI110" s="45">
        <f t="shared" si="811"/>
        <v>3716061.8000000003</v>
      </c>
      <c r="BJ110" s="45">
        <f t="shared" si="811"/>
        <v>0</v>
      </c>
      <c r="BK110" s="45">
        <f t="shared" si="811"/>
        <v>1185926</v>
      </c>
      <c r="BL110" s="45">
        <f t="shared" si="811"/>
        <v>0</v>
      </c>
      <c r="BM110" s="45">
        <f t="shared" si="811"/>
        <v>2530135.8000000003</v>
      </c>
      <c r="BN110" s="45">
        <v>4918113.3</v>
      </c>
      <c r="BO110" s="45">
        <v>4702342</v>
      </c>
      <c r="BP110" s="45">
        <v>13740.1</v>
      </c>
      <c r="BQ110" s="45">
        <v>11878.6</v>
      </c>
      <c r="BR110" s="45">
        <v>1344762.6</v>
      </c>
      <c r="BS110" s="46" t="s">
        <v>179</v>
      </c>
      <c r="BT110" s="45">
        <v>253020.9</v>
      </c>
      <c r="BU110" s="45">
        <v>252950.5</v>
      </c>
      <c r="BV110" s="45">
        <v>3306589.7</v>
      </c>
      <c r="BW110" s="45">
        <v>3102475</v>
      </c>
      <c r="BX110" s="45">
        <f>BX12</f>
        <v>4775597.8</v>
      </c>
      <c r="BY110" s="45">
        <f t="shared" ref="BY110" si="812">BY12</f>
        <v>61623.80000000001</v>
      </c>
      <c r="BZ110" s="45">
        <f>BZ12</f>
        <v>1224511.8999999999</v>
      </c>
      <c r="CA110" s="45">
        <f t="shared" ref="CA110:CQ110" si="813">CA12</f>
        <v>272935.19999999995</v>
      </c>
      <c r="CB110" s="45">
        <f t="shared" si="813"/>
        <v>3216526.9</v>
      </c>
      <c r="CC110" s="45">
        <f t="shared" si="813"/>
        <v>3868284.8000000003</v>
      </c>
      <c r="CD110" s="45">
        <f t="shared" si="813"/>
        <v>81962.100000000006</v>
      </c>
      <c r="CE110" s="45">
        <f t="shared" si="813"/>
        <v>1255767.7000000002</v>
      </c>
      <c r="CF110" s="45">
        <f t="shared" si="813"/>
        <v>0</v>
      </c>
      <c r="CG110" s="45">
        <f t="shared" si="813"/>
        <v>2530555</v>
      </c>
      <c r="CH110" s="45">
        <f t="shared" si="813"/>
        <v>3709238.2999999989</v>
      </c>
      <c r="CI110" s="45">
        <f t="shared" si="813"/>
        <v>81738.7</v>
      </c>
      <c r="CJ110" s="45">
        <f t="shared" si="813"/>
        <v>1143398.2</v>
      </c>
      <c r="CK110" s="45">
        <f t="shared" si="813"/>
        <v>0</v>
      </c>
      <c r="CL110" s="45">
        <f t="shared" si="813"/>
        <v>2484101.399999999</v>
      </c>
      <c r="CM110" s="45">
        <f t="shared" si="813"/>
        <v>3648847.9</v>
      </c>
      <c r="CN110" s="45">
        <f t="shared" si="813"/>
        <v>0</v>
      </c>
      <c r="CO110" s="45">
        <f t="shared" si="813"/>
        <v>1130072.5</v>
      </c>
      <c r="CP110" s="45">
        <f t="shared" si="813"/>
        <v>0</v>
      </c>
      <c r="CQ110" s="45">
        <f t="shared" si="813"/>
        <v>2518775.4</v>
      </c>
      <c r="CR110" s="45">
        <v>5561521.7000000002</v>
      </c>
      <c r="CS110" s="45">
        <v>28981.599999999999</v>
      </c>
      <c r="CT110" s="45">
        <v>1453501.5</v>
      </c>
      <c r="CU110" s="45">
        <v>276570.90000000002</v>
      </c>
      <c r="CV110" s="45">
        <v>3802467.7</v>
      </c>
      <c r="CW110" s="45">
        <f>CW12</f>
        <v>5560377.8000000007</v>
      </c>
      <c r="CX110" s="45">
        <f t="shared" ref="CX110" si="814">CX12</f>
        <v>68258.700000000012</v>
      </c>
      <c r="CY110" s="45">
        <f>CY12</f>
        <v>1519545.6</v>
      </c>
      <c r="CZ110" s="45">
        <f t="shared" ref="CZ110:DF110" si="815">CZ12</f>
        <v>329335.19999999995</v>
      </c>
      <c r="DA110" s="45">
        <f t="shared" si="815"/>
        <v>3643238.3000000003</v>
      </c>
      <c r="DB110" s="45">
        <f t="shared" si="815"/>
        <v>4634770.3</v>
      </c>
      <c r="DC110" s="45">
        <f t="shared" si="815"/>
        <v>81499.5</v>
      </c>
      <c r="DD110" s="45">
        <f t="shared" si="815"/>
        <v>1287492.8</v>
      </c>
      <c r="DE110" s="45">
        <f t="shared" si="815"/>
        <v>171700</v>
      </c>
      <c r="DF110" s="45">
        <f t="shared" si="815"/>
        <v>3094078</v>
      </c>
      <c r="DG110" s="45">
        <v>4915169.4000000004</v>
      </c>
      <c r="DH110" s="45">
        <v>14759.6</v>
      </c>
      <c r="DI110" s="45">
        <v>1345108.3</v>
      </c>
      <c r="DJ110" s="45">
        <v>254520.9</v>
      </c>
      <c r="DK110" s="45">
        <v>3300780.6</v>
      </c>
      <c r="DL110" s="45">
        <f>DL12</f>
        <v>4775597.8</v>
      </c>
      <c r="DM110" s="45">
        <f t="shared" ref="DM110" si="816">DM12</f>
        <v>61623.80000000001</v>
      </c>
      <c r="DN110" s="45">
        <f>DN12</f>
        <v>1224511.8999999999</v>
      </c>
      <c r="DO110" s="45">
        <f t="shared" ref="DO110:DU110" si="817">DO12</f>
        <v>272935.19999999995</v>
      </c>
      <c r="DP110" s="47">
        <f t="shared" si="817"/>
        <v>3216526.9</v>
      </c>
      <c r="DQ110" s="45">
        <f t="shared" si="817"/>
        <v>3868284.8000000003</v>
      </c>
      <c r="DR110" s="45">
        <f t="shared" si="817"/>
        <v>81962.100000000006</v>
      </c>
      <c r="DS110" s="45">
        <f t="shared" si="817"/>
        <v>1255767.7000000002</v>
      </c>
      <c r="DT110" s="45">
        <f t="shared" si="817"/>
        <v>0</v>
      </c>
      <c r="DU110" s="45">
        <f t="shared" si="817"/>
        <v>2530555</v>
      </c>
      <c r="DV110" s="48" t="s">
        <v>0</v>
      </c>
    </row>
    <row r="111" spans="1:126" x14ac:dyDescent="0.2">
      <c r="A111" s="49"/>
      <c r="B111" s="49"/>
      <c r="C111" s="49"/>
      <c r="D111" s="49"/>
      <c r="E111" s="50"/>
      <c r="F111" s="50"/>
      <c r="G111" s="50"/>
      <c r="H111" s="50"/>
      <c r="I111" s="50"/>
      <c r="J111" s="50"/>
      <c r="K111" s="50"/>
      <c r="L111" s="50"/>
      <c r="M111" s="50"/>
      <c r="N111" s="50"/>
      <c r="O111" s="50"/>
      <c r="P111" s="50"/>
      <c r="Q111" s="50"/>
      <c r="R111" s="50"/>
      <c r="S111" s="50"/>
      <c r="T111" s="50"/>
      <c r="U111" s="50"/>
      <c r="V111" s="50"/>
      <c r="W111" s="50"/>
      <c r="X111" s="50"/>
      <c r="Y111" s="50"/>
      <c r="Z111" s="49"/>
      <c r="AA111" s="49"/>
      <c r="AB111" s="49"/>
      <c r="AC111" s="49"/>
      <c r="AD111" s="49"/>
      <c r="AE111" s="49"/>
      <c r="AF111" s="49"/>
      <c r="AG111" s="49"/>
      <c r="AH111" s="49"/>
      <c r="AI111" s="49"/>
      <c r="AJ111" s="51"/>
      <c r="AK111" s="51"/>
      <c r="AL111" s="51"/>
      <c r="AM111" s="51"/>
      <c r="AN111" s="51"/>
      <c r="AO111" s="51"/>
      <c r="AP111" s="51"/>
      <c r="AQ111" s="51"/>
      <c r="AR111" s="51"/>
      <c r="AS111" s="51"/>
      <c r="AT111" s="51"/>
      <c r="AU111" s="51"/>
      <c r="AV111" s="51"/>
      <c r="AW111" s="51"/>
      <c r="AX111" s="51"/>
      <c r="AY111" s="51"/>
      <c r="AZ111" s="52"/>
      <c r="BA111" s="52"/>
      <c r="BB111" s="51"/>
      <c r="BC111" s="51"/>
      <c r="BD111" s="51"/>
      <c r="BE111" s="52"/>
      <c r="BF111" s="52"/>
      <c r="BG111" s="51"/>
      <c r="BH111" s="51"/>
      <c r="BI111" s="51"/>
      <c r="BJ111" s="52"/>
      <c r="BK111" s="52"/>
      <c r="BL111" s="51"/>
      <c r="BM111" s="51"/>
      <c r="BN111" s="51"/>
      <c r="BO111" s="51"/>
      <c r="BP111" s="51"/>
      <c r="BQ111" s="51"/>
      <c r="BR111" s="51"/>
      <c r="BS111" s="53"/>
      <c r="BT111" s="51"/>
      <c r="BU111" s="51"/>
      <c r="BV111" s="51"/>
      <c r="BW111" s="51"/>
      <c r="BX111" s="51"/>
      <c r="BY111" s="51"/>
      <c r="BZ111" s="51"/>
      <c r="CA111" s="51"/>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c r="CX111" s="51"/>
      <c r="CY111" s="51"/>
      <c r="CZ111" s="51"/>
      <c r="DA111" s="51"/>
      <c r="DB111" s="51"/>
      <c r="DC111" s="52"/>
      <c r="DD111" s="52"/>
      <c r="DE111" s="51"/>
      <c r="DF111" s="51"/>
      <c r="DG111" s="51"/>
      <c r="DH111" s="51"/>
      <c r="DI111" s="51"/>
      <c r="DJ111" s="51"/>
      <c r="DK111" s="51"/>
      <c r="DL111" s="51"/>
      <c r="DM111" s="51"/>
      <c r="DN111" s="51"/>
      <c r="DO111" s="51"/>
      <c r="DP111" s="51"/>
      <c r="DQ111" s="54"/>
      <c r="DR111" s="54"/>
      <c r="DS111" s="54"/>
      <c r="DT111" s="54"/>
      <c r="DU111" s="54"/>
      <c r="DV111" s="53"/>
    </row>
    <row r="112" spans="1:126" x14ac:dyDescent="0.2">
      <c r="DQ112" s="54"/>
      <c r="DR112" s="54"/>
      <c r="DS112" s="54"/>
      <c r="DT112" s="54"/>
      <c r="DU112" s="54"/>
    </row>
    <row r="113" spans="2:125" ht="15.75" x14ac:dyDescent="0.2">
      <c r="B113" s="55"/>
      <c r="C113" s="55"/>
      <c r="D113" s="55"/>
      <c r="DQ113" s="56"/>
      <c r="DR113" s="56"/>
      <c r="DS113" s="56"/>
      <c r="DT113" s="56"/>
      <c r="DU113" s="56"/>
    </row>
    <row r="114" spans="2:125" ht="15.75" x14ac:dyDescent="0.2">
      <c r="H114" s="57"/>
      <c r="DQ114" s="56"/>
      <c r="DR114" s="56"/>
      <c r="DS114" s="56"/>
      <c r="DT114" s="56"/>
      <c r="DU114" s="56"/>
    </row>
    <row r="115" spans="2:125" x14ac:dyDescent="0.2">
      <c r="B115" s="58"/>
      <c r="DQ115" s="54"/>
      <c r="DR115" s="54"/>
      <c r="DS115" s="54"/>
      <c r="DT115" s="54"/>
      <c r="DU115" s="54"/>
    </row>
    <row r="116" spans="2:125" x14ac:dyDescent="0.2">
      <c r="B116" s="58"/>
      <c r="DQ116" s="54"/>
      <c r="DR116" s="54"/>
      <c r="DS116" s="54"/>
      <c r="DT116" s="54"/>
      <c r="DU116" s="54"/>
    </row>
    <row r="117" spans="2:125" x14ac:dyDescent="0.2">
      <c r="DQ117" s="56"/>
      <c r="DR117" s="56"/>
      <c r="DS117" s="56"/>
      <c r="DT117" s="56"/>
      <c r="DU117" s="56"/>
    </row>
    <row r="118" spans="2:125" x14ac:dyDescent="0.2">
      <c r="DQ118" s="54"/>
      <c r="DR118" s="54"/>
      <c r="DS118" s="54"/>
      <c r="DT118" s="54"/>
      <c r="DU118" s="54"/>
    </row>
    <row r="119" spans="2:125" x14ac:dyDescent="0.2">
      <c r="DQ119" s="54"/>
      <c r="DR119" s="54"/>
      <c r="DS119" s="54"/>
      <c r="DT119" s="54"/>
      <c r="DU119" s="54"/>
    </row>
    <row r="120" spans="2:125" x14ac:dyDescent="0.2">
      <c r="DQ120" s="54"/>
      <c r="DR120" s="54"/>
      <c r="DS120" s="54"/>
      <c r="DT120" s="54"/>
      <c r="DU120" s="54"/>
    </row>
    <row r="121" spans="2:125" x14ac:dyDescent="0.2">
      <c r="DQ121" s="54"/>
      <c r="DR121" s="54"/>
      <c r="DS121" s="54"/>
      <c r="DT121" s="54"/>
      <c r="DU121" s="54"/>
    </row>
    <row r="122" spans="2:125" x14ac:dyDescent="0.2">
      <c r="DQ122" s="54"/>
      <c r="DR122" s="54"/>
      <c r="DS122" s="54"/>
      <c r="DT122" s="54"/>
      <c r="DU122" s="54"/>
    </row>
    <row r="123" spans="2:125" x14ac:dyDescent="0.2">
      <c r="DQ123" s="54"/>
      <c r="DR123" s="54"/>
      <c r="DS123" s="54"/>
      <c r="DT123" s="54"/>
      <c r="DU123" s="54"/>
    </row>
    <row r="124" spans="2:125" x14ac:dyDescent="0.2">
      <c r="DQ124" s="54"/>
      <c r="DR124" s="54"/>
      <c r="DS124" s="54"/>
      <c r="DT124" s="54"/>
      <c r="DU124" s="54"/>
    </row>
    <row r="125" spans="2:125" x14ac:dyDescent="0.2">
      <c r="DQ125" s="54"/>
      <c r="DR125" s="54"/>
      <c r="DS125" s="54"/>
      <c r="DT125" s="54"/>
      <c r="DU125" s="54"/>
    </row>
    <row r="126" spans="2:125" x14ac:dyDescent="0.2">
      <c r="DQ126" s="54"/>
      <c r="DR126" s="54"/>
      <c r="DS126" s="54"/>
      <c r="DT126" s="54"/>
      <c r="DU126" s="54"/>
    </row>
    <row r="127" spans="2:125" x14ac:dyDescent="0.2">
      <c r="DQ127" s="54"/>
      <c r="DR127" s="54"/>
      <c r="DS127" s="54"/>
      <c r="DT127" s="54"/>
      <c r="DU127" s="54"/>
    </row>
    <row r="128" spans="2:125" x14ac:dyDescent="0.2">
      <c r="DQ128" s="54"/>
      <c r="DR128" s="54"/>
      <c r="DS128" s="54"/>
      <c r="DT128" s="54"/>
      <c r="DU128" s="54"/>
    </row>
    <row r="129" spans="121:125" x14ac:dyDescent="0.2">
      <c r="DQ129" s="54"/>
      <c r="DR129" s="54"/>
      <c r="DS129" s="54"/>
      <c r="DT129" s="54"/>
      <c r="DU129" s="54"/>
    </row>
    <row r="130" spans="121:125" x14ac:dyDescent="0.2">
      <c r="DQ130" s="54"/>
      <c r="DR130" s="54"/>
      <c r="DS130" s="54"/>
      <c r="DT130" s="54"/>
      <c r="DU130" s="54"/>
    </row>
    <row r="131" spans="121:125" x14ac:dyDescent="0.2">
      <c r="DQ131" s="56"/>
      <c r="DR131" s="56"/>
      <c r="DS131" s="56"/>
      <c r="DT131" s="56"/>
      <c r="DU131" s="56"/>
    </row>
    <row r="132" spans="121:125" x14ac:dyDescent="0.2">
      <c r="DQ132" s="54"/>
      <c r="DR132" s="54"/>
      <c r="DS132" s="54"/>
      <c r="DT132" s="54"/>
      <c r="DU132" s="54"/>
    </row>
    <row r="133" spans="121:125" x14ac:dyDescent="0.2">
      <c r="DQ133" s="54"/>
      <c r="DR133" s="54"/>
      <c r="DS133" s="54"/>
      <c r="DT133" s="54"/>
      <c r="DU133" s="54"/>
    </row>
    <row r="134" spans="121:125" x14ac:dyDescent="0.2">
      <c r="DQ134" s="54"/>
      <c r="DR134" s="54"/>
      <c r="DS134" s="54"/>
      <c r="DT134" s="54"/>
      <c r="DU134" s="54"/>
    </row>
    <row r="135" spans="121:125" x14ac:dyDescent="0.2">
      <c r="DQ135" s="56"/>
      <c r="DR135" s="56"/>
      <c r="DS135" s="56"/>
      <c r="DT135" s="56"/>
      <c r="DU135" s="56"/>
    </row>
    <row r="136" spans="121:125" x14ac:dyDescent="0.2">
      <c r="DQ136" s="54"/>
      <c r="DR136" s="54"/>
      <c r="DS136" s="54"/>
      <c r="DT136" s="54"/>
      <c r="DU136" s="54"/>
    </row>
    <row r="137" spans="121:125" x14ac:dyDescent="0.2">
      <c r="DQ137" s="54"/>
      <c r="DR137" s="54"/>
      <c r="DS137" s="54"/>
      <c r="DT137" s="54"/>
      <c r="DU137" s="54"/>
    </row>
    <row r="138" spans="121:125" x14ac:dyDescent="0.2">
      <c r="DQ138" s="54"/>
      <c r="DR138" s="54"/>
      <c r="DS138" s="54"/>
      <c r="DT138" s="54"/>
      <c r="DU138" s="54"/>
    </row>
    <row r="139" spans="121:125" x14ac:dyDescent="0.2">
      <c r="DQ139" s="56"/>
      <c r="DR139" s="56"/>
      <c r="DS139" s="56"/>
      <c r="DT139" s="56"/>
      <c r="DU139" s="56"/>
    </row>
    <row r="140" spans="121:125" x14ac:dyDescent="0.2">
      <c r="DQ140" s="54"/>
      <c r="DR140" s="54"/>
      <c r="DS140" s="54"/>
      <c r="DT140" s="54"/>
      <c r="DU140" s="54"/>
    </row>
    <row r="141" spans="121:125" x14ac:dyDescent="0.2">
      <c r="DQ141" s="56"/>
      <c r="DR141" s="56"/>
      <c r="DS141" s="56"/>
      <c r="DT141" s="56"/>
      <c r="DU141" s="56"/>
    </row>
    <row r="142" spans="121:125" x14ac:dyDescent="0.2">
      <c r="DQ142" s="54"/>
      <c r="DR142" s="54"/>
      <c r="DS142" s="54"/>
      <c r="DT142" s="54"/>
      <c r="DU142" s="54"/>
    </row>
    <row r="143" spans="121:125" x14ac:dyDescent="0.2">
      <c r="DQ143" s="54"/>
      <c r="DR143" s="54"/>
      <c r="DS143" s="54"/>
      <c r="DT143" s="54"/>
      <c r="DU143" s="54"/>
    </row>
    <row r="144" spans="121:125" x14ac:dyDescent="0.2">
      <c r="DQ144" s="54"/>
      <c r="DR144" s="54"/>
      <c r="DS144" s="54"/>
      <c r="DT144" s="54"/>
      <c r="DU144" s="54"/>
    </row>
    <row r="145" spans="121:125" x14ac:dyDescent="0.2">
      <c r="DQ145" s="56"/>
      <c r="DR145" s="56"/>
      <c r="DS145" s="56"/>
      <c r="DT145" s="56"/>
      <c r="DU145" s="56"/>
    </row>
    <row r="146" spans="121:125" x14ac:dyDescent="0.2">
      <c r="DQ146" s="56"/>
      <c r="DR146" s="56"/>
      <c r="DS146" s="56"/>
      <c r="DT146" s="56"/>
      <c r="DU146" s="56"/>
    </row>
    <row r="147" spans="121:125" x14ac:dyDescent="0.2">
      <c r="DQ147" s="54"/>
      <c r="DR147" s="54"/>
      <c r="DS147" s="54"/>
      <c r="DT147" s="54"/>
      <c r="DU147" s="54"/>
    </row>
    <row r="148" spans="121:125" x14ac:dyDescent="0.2">
      <c r="DQ148" s="54"/>
      <c r="DR148" s="54"/>
      <c r="DS148" s="54"/>
      <c r="DT148" s="54"/>
      <c r="DU148" s="54"/>
    </row>
    <row r="149" spans="121:125" x14ac:dyDescent="0.2">
      <c r="DQ149" s="54"/>
      <c r="DR149" s="54"/>
      <c r="DS149" s="54"/>
      <c r="DT149" s="54"/>
      <c r="DU149" s="54"/>
    </row>
    <row r="150" spans="121:125" x14ac:dyDescent="0.2">
      <c r="DQ150" s="54"/>
      <c r="DR150" s="54"/>
      <c r="DS150" s="54"/>
      <c r="DT150" s="54"/>
      <c r="DU150" s="54"/>
    </row>
    <row r="151" spans="121:125" x14ac:dyDescent="0.2">
      <c r="DQ151" s="54"/>
      <c r="DR151" s="54"/>
      <c r="DS151" s="54"/>
      <c r="DT151" s="54"/>
      <c r="DU151" s="54"/>
    </row>
    <row r="152" spans="121:125" x14ac:dyDescent="0.2">
      <c r="DQ152" s="54"/>
      <c r="DR152" s="54"/>
      <c r="DS152" s="54"/>
      <c r="DT152" s="54"/>
      <c r="DU152" s="54"/>
    </row>
    <row r="153" spans="121:125" x14ac:dyDescent="0.2">
      <c r="DQ153" s="54"/>
      <c r="DR153" s="54"/>
      <c r="DS153" s="54"/>
      <c r="DT153" s="54"/>
      <c r="DU153" s="54"/>
    </row>
    <row r="154" spans="121:125" x14ac:dyDescent="0.2">
      <c r="DQ154" s="54"/>
      <c r="DR154" s="54"/>
      <c r="DS154" s="54"/>
      <c r="DT154" s="54"/>
      <c r="DU154" s="54"/>
    </row>
    <row r="155" spans="121:125" x14ac:dyDescent="0.2">
      <c r="DQ155" s="54"/>
      <c r="DR155" s="54"/>
      <c r="DS155" s="54"/>
      <c r="DT155" s="54"/>
      <c r="DU155" s="54"/>
    </row>
    <row r="156" spans="121:125" x14ac:dyDescent="0.2">
      <c r="DQ156" s="54"/>
      <c r="DR156" s="54"/>
      <c r="DS156" s="54"/>
      <c r="DT156" s="54"/>
      <c r="DU156" s="54"/>
    </row>
    <row r="157" spans="121:125" x14ac:dyDescent="0.2">
      <c r="DQ157" s="59"/>
      <c r="DR157" s="59"/>
      <c r="DS157" s="59"/>
      <c r="DT157" s="59"/>
      <c r="DU157" s="59"/>
    </row>
  </sheetData>
  <autoFilter ref="A11:DV157"/>
  <mergeCells count="116">
    <mergeCell ref="AJ6:BM6"/>
    <mergeCell ref="BN6:CQ6"/>
    <mergeCell ref="CR6:DF6"/>
    <mergeCell ref="V9:X9"/>
    <mergeCell ref="Y9:AA9"/>
    <mergeCell ref="AB9:AD9"/>
    <mergeCell ref="AJ9:AK9"/>
    <mergeCell ref="AL9:AM9"/>
    <mergeCell ref="AN9:AO9"/>
    <mergeCell ref="AP9:AQ9"/>
    <mergeCell ref="AR9:AS9"/>
    <mergeCell ref="AT9:AT10"/>
    <mergeCell ref="C3:E3"/>
    <mergeCell ref="F3:K3"/>
    <mergeCell ref="T3:AB3"/>
    <mergeCell ref="B6:B9"/>
    <mergeCell ref="C6:C9"/>
    <mergeCell ref="D6:D9"/>
    <mergeCell ref="E6:AG6"/>
    <mergeCell ref="AH6:AH10"/>
    <mergeCell ref="AI6:AI9"/>
    <mergeCell ref="AU9:AU10"/>
    <mergeCell ref="AV9:AV10"/>
    <mergeCell ref="AW9:AW10"/>
    <mergeCell ref="AX9:AX10"/>
    <mergeCell ref="AY9:AY10"/>
    <mergeCell ref="AZ9:AZ10"/>
    <mergeCell ref="DG6:DU6"/>
    <mergeCell ref="DV6:DV10"/>
    <mergeCell ref="E7:X8"/>
    <mergeCell ref="Y7:AD8"/>
    <mergeCell ref="AE7:AG9"/>
    <mergeCell ref="AJ7:AS8"/>
    <mergeCell ref="AT7:AX8"/>
    <mergeCell ref="AY7:BC8"/>
    <mergeCell ref="BD7:BM8"/>
    <mergeCell ref="BN7:BW8"/>
    <mergeCell ref="BX7:CB8"/>
    <mergeCell ref="CC7:CG8"/>
    <mergeCell ref="CH7:CQ8"/>
    <mergeCell ref="CR7:CV8"/>
    <mergeCell ref="CW7:DA8"/>
    <mergeCell ref="DB7:DF8"/>
    <mergeCell ref="DG7:DK8"/>
    <mergeCell ref="DL7:DP8"/>
    <mergeCell ref="DQ7:DU8"/>
    <mergeCell ref="E9:G9"/>
    <mergeCell ref="H9:K9"/>
    <mergeCell ref="L9:N9"/>
    <mergeCell ref="O9:R9"/>
    <mergeCell ref="S9:U9"/>
    <mergeCell ref="BA9:BA10"/>
    <mergeCell ref="BB9:BB10"/>
    <mergeCell ref="BC9:BC10"/>
    <mergeCell ref="BD9:BD10"/>
    <mergeCell ref="BE9:BH9"/>
    <mergeCell ref="BI9:BI10"/>
    <mergeCell ref="BJ9:BM9"/>
    <mergeCell ref="BN9:BO9"/>
    <mergeCell ref="BP9:BQ9"/>
    <mergeCell ref="BR9:BS9"/>
    <mergeCell ref="BT9:BU9"/>
    <mergeCell ref="BV9:BW9"/>
    <mergeCell ref="BX9:BX10"/>
    <mergeCell ref="BY9:BY10"/>
    <mergeCell ref="BZ9:BZ10"/>
    <mergeCell ref="CA9:CA10"/>
    <mergeCell ref="CB9:CB10"/>
    <mergeCell ref="CC9:CC10"/>
    <mergeCell ref="CD9:CD10"/>
    <mergeCell ref="CE9:CE10"/>
    <mergeCell ref="CF9:CF10"/>
    <mergeCell ref="CG9:CG10"/>
    <mergeCell ref="CH9:CH10"/>
    <mergeCell ref="CI9:CL9"/>
    <mergeCell ref="CM9:CM10"/>
    <mergeCell ref="CN9:CQ9"/>
    <mergeCell ref="CR9:CR10"/>
    <mergeCell ref="DF9:DF10"/>
    <mergeCell ref="DG9:DG10"/>
    <mergeCell ref="DH9:DH10"/>
    <mergeCell ref="DI9:DI10"/>
    <mergeCell ref="DJ9:DJ10"/>
    <mergeCell ref="CS9:CS10"/>
    <mergeCell ref="CT9:CT10"/>
    <mergeCell ref="CU9:CU10"/>
    <mergeCell ref="CV9:CV10"/>
    <mergeCell ref="CW9:CW10"/>
    <mergeCell ref="CX9:CX10"/>
    <mergeCell ref="CY9:CY10"/>
    <mergeCell ref="CZ9:CZ10"/>
    <mergeCell ref="DA9:DA10"/>
    <mergeCell ref="C1:AA1"/>
    <mergeCell ref="C2:AA2"/>
    <mergeCell ref="BE111:BF111"/>
    <mergeCell ref="BJ111:BK111"/>
    <mergeCell ref="DC111:DD111"/>
    <mergeCell ref="B113:D113"/>
    <mergeCell ref="DT9:DT10"/>
    <mergeCell ref="DU9:DU10"/>
    <mergeCell ref="C110:AI110"/>
    <mergeCell ref="E111:Y111"/>
    <mergeCell ref="AZ111:BA111"/>
    <mergeCell ref="DK9:DK10"/>
    <mergeCell ref="DL9:DL10"/>
    <mergeCell ref="DM9:DM10"/>
    <mergeCell ref="DN9:DN10"/>
    <mergeCell ref="DO9:DO10"/>
    <mergeCell ref="DP9:DP10"/>
    <mergeCell ref="DQ9:DQ10"/>
    <mergeCell ref="DR9:DR10"/>
    <mergeCell ref="DS9:DS10"/>
    <mergeCell ref="DB9:DB10"/>
    <mergeCell ref="DC9:DC10"/>
    <mergeCell ref="DD9:DD10"/>
    <mergeCell ref="DE9:DE10"/>
  </mergeCells>
  <pageMargins left="0.39370078740157483" right="0.39370078740157483" top="0.39370078740157483" bottom="0.39370078740157483" header="0.31496062992125984" footer="0.31496062992125984"/>
  <pageSetup paperSize="9"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Table1</vt:lpstr>
      <vt:lpstr>Table1!Заголовки_для_печати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2021-04-28T06:11:05Z</dcterms:modified>
</cp:coreProperties>
</file>