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985" tabRatio="599"/>
  </bookViews>
  <sheets>
    <sheet name="Table1" sheetId="1" r:id="rId1"/>
  </sheets>
  <definedNames>
    <definedName name="_xlnm._FilterDatabase" localSheetId="0" hidden="1">Table1!$A$10:$DU$106</definedName>
    <definedName name="_xlnm.Print_Titles" localSheetId="0">Table1!$1:$10</definedName>
    <definedName name="_xlnm.Print_Area" localSheetId="0">Table1!$A$1:$DU$106</definedName>
  </definedNames>
  <calcPr calcId="152511"/>
</workbook>
</file>

<file path=xl/calcChain.xml><?xml version="1.0" encoding="utf-8"?>
<calcChain xmlns="http://schemas.openxmlformats.org/spreadsheetml/2006/main">
  <c r="CP17" i="1" l="1"/>
  <c r="CK17" i="1"/>
  <c r="CL48" i="1"/>
  <c r="CG48" i="1"/>
  <c r="CL64" i="1"/>
  <c r="CG64" i="1"/>
  <c r="CL14" i="1"/>
  <c r="CG14" i="1"/>
  <c r="BH14" i="1"/>
  <c r="BC14" i="1"/>
  <c r="BL17" i="1" l="1"/>
  <c r="BG17" i="1"/>
  <c r="DT104" i="1"/>
  <c r="DT103" i="1"/>
  <c r="DT102" i="1"/>
  <c r="DT101" i="1"/>
  <c r="DT100" i="1"/>
  <c r="DT99" i="1"/>
  <c r="DT98" i="1"/>
  <c r="DT97" i="1"/>
  <c r="DS96" i="1"/>
  <c r="DS95" i="1" s="1"/>
  <c r="DS91" i="1" s="1"/>
  <c r="DR96" i="1"/>
  <c r="DR95" i="1" s="1"/>
  <c r="DQ96" i="1"/>
  <c r="DQ95" i="1" s="1"/>
  <c r="DQ91" i="1" s="1"/>
  <c r="DP96" i="1"/>
  <c r="DP95" i="1" s="1"/>
  <c r="DP91" i="1" s="1"/>
  <c r="DR92" i="1"/>
  <c r="DT88" i="1"/>
  <c r="DS88" i="1"/>
  <c r="DR88" i="1"/>
  <c r="DQ88" i="1"/>
  <c r="DP88" i="1"/>
  <c r="DR83" i="1"/>
  <c r="DR82" i="1"/>
  <c r="DP81" i="1"/>
  <c r="DP72" i="1" s="1"/>
  <c r="DR80" i="1"/>
  <c r="DR74" i="1"/>
  <c r="DP73" i="1"/>
  <c r="DR73" i="1" s="1"/>
  <c r="DT72" i="1"/>
  <c r="DS72" i="1"/>
  <c r="DQ72" i="1"/>
  <c r="DT68" i="1"/>
  <c r="DS68" i="1"/>
  <c r="DR68" i="1"/>
  <c r="DQ68" i="1"/>
  <c r="DP68" i="1"/>
  <c r="DT66" i="1"/>
  <c r="DP64" i="1"/>
  <c r="DP63" i="1" s="1"/>
  <c r="DS63" i="1"/>
  <c r="DR63" i="1"/>
  <c r="DQ63" i="1"/>
  <c r="DT62" i="1"/>
  <c r="DT61" i="1" s="1"/>
  <c r="DS61" i="1"/>
  <c r="DR61" i="1"/>
  <c r="DQ61" i="1"/>
  <c r="DP61" i="1"/>
  <c r="DT59" i="1"/>
  <c r="DP58" i="1"/>
  <c r="DT58" i="1" s="1"/>
  <c r="DS57" i="1"/>
  <c r="DR57" i="1"/>
  <c r="DQ57" i="1"/>
  <c r="DP57" i="1"/>
  <c r="DT55" i="1"/>
  <c r="DT54" i="1"/>
  <c r="DT53" i="1"/>
  <c r="DT52" i="1"/>
  <c r="DP51" i="1"/>
  <c r="DT51" i="1" s="1"/>
  <c r="DT50" i="1"/>
  <c r="DP50" i="1"/>
  <c r="DT49" i="1"/>
  <c r="DP48" i="1"/>
  <c r="DP47" i="1" s="1"/>
  <c r="DS47" i="1"/>
  <c r="DR47" i="1"/>
  <c r="DQ47" i="1"/>
  <c r="DP46" i="1"/>
  <c r="DP45" i="1" s="1"/>
  <c r="DT44" i="1"/>
  <c r="DT43" i="1"/>
  <c r="DS42" i="1"/>
  <c r="DR42" i="1"/>
  <c r="DQ42" i="1"/>
  <c r="DS40" i="1"/>
  <c r="DP40" i="1"/>
  <c r="DT40" i="1" s="1"/>
  <c r="DS39" i="1"/>
  <c r="DT39" i="1" s="1"/>
  <c r="DT37" i="1"/>
  <c r="DT33" i="1"/>
  <c r="DP32" i="1"/>
  <c r="DT32" i="1" s="1"/>
  <c r="DP31" i="1"/>
  <c r="DT31" i="1" s="1"/>
  <c r="DT30" i="1"/>
  <c r="DP30" i="1"/>
  <c r="DT29" i="1"/>
  <c r="DP28" i="1"/>
  <c r="DT28" i="1" s="1"/>
  <c r="DT27" i="1"/>
  <c r="DS26" i="1"/>
  <c r="DT26" i="1" s="1"/>
  <c r="DS25" i="1"/>
  <c r="DP25" i="1"/>
  <c r="DT25" i="1" s="1"/>
  <c r="DS24" i="1"/>
  <c r="DP24" i="1"/>
  <c r="DS23" i="1"/>
  <c r="DP23" i="1"/>
  <c r="DT23" i="1" s="1"/>
  <c r="DT22" i="1"/>
  <c r="DP21" i="1"/>
  <c r="DT21" i="1" s="1"/>
  <c r="DT20" i="1"/>
  <c r="DT18" i="1"/>
  <c r="DT17" i="1"/>
  <c r="DP16" i="1"/>
  <c r="DT16" i="1" s="1"/>
  <c r="DP15" i="1"/>
  <c r="DT15" i="1" s="1"/>
  <c r="DP14" i="1"/>
  <c r="DR13" i="1"/>
  <c r="DQ13" i="1"/>
  <c r="CB64" i="1"/>
  <c r="CB25" i="1"/>
  <c r="CB14" i="1"/>
  <c r="CF43" i="1"/>
  <c r="DA43" i="1"/>
  <c r="DE43" i="1" s="1"/>
  <c r="DE104" i="1"/>
  <c r="DE103" i="1"/>
  <c r="DE102" i="1"/>
  <c r="DE101" i="1"/>
  <c r="DE100" i="1"/>
  <c r="DE99" i="1"/>
  <c r="DE98" i="1"/>
  <c r="DE97" i="1"/>
  <c r="DD96" i="1"/>
  <c r="DD95" i="1" s="1"/>
  <c r="DD91" i="1" s="1"/>
  <c r="DC96" i="1"/>
  <c r="DC95" i="1" s="1"/>
  <c r="DB96" i="1"/>
  <c r="DB95" i="1" s="1"/>
  <c r="DB91" i="1" s="1"/>
  <c r="DA96" i="1"/>
  <c r="DA95" i="1" s="1"/>
  <c r="DA91" i="1" s="1"/>
  <c r="DC92" i="1"/>
  <c r="DE88" i="1"/>
  <c r="DD88" i="1"/>
  <c r="DC88" i="1"/>
  <c r="DB88" i="1"/>
  <c r="DA88" i="1"/>
  <c r="DC83" i="1"/>
  <c r="DC82" i="1"/>
  <c r="DA81" i="1"/>
  <c r="DC80" i="1"/>
  <c r="DC74" i="1"/>
  <c r="DA73" i="1"/>
  <c r="DC73" i="1" s="1"/>
  <c r="DE72" i="1"/>
  <c r="DD72" i="1"/>
  <c r="DB72" i="1"/>
  <c r="DE68" i="1"/>
  <c r="DD68" i="1"/>
  <c r="DC68" i="1"/>
  <c r="DB68" i="1"/>
  <c r="DB67" i="1" s="1"/>
  <c r="DA68" i="1"/>
  <c r="DE66" i="1"/>
  <c r="DA64" i="1"/>
  <c r="DA63" i="1" s="1"/>
  <c r="DD63" i="1"/>
  <c r="DC63" i="1"/>
  <c r="DB63" i="1"/>
  <c r="DE62" i="1"/>
  <c r="DE61" i="1" s="1"/>
  <c r="DD61" i="1"/>
  <c r="DC61" i="1"/>
  <c r="DB61" i="1"/>
  <c r="DA61" i="1"/>
  <c r="DE59" i="1"/>
  <c r="DE58" i="1"/>
  <c r="DD57" i="1"/>
  <c r="DC57" i="1"/>
  <c r="DB57" i="1"/>
  <c r="DA57" i="1"/>
  <c r="DE55" i="1"/>
  <c r="DE54" i="1"/>
  <c r="DE53" i="1"/>
  <c r="DE52" i="1"/>
  <c r="DE51" i="1"/>
  <c r="DA51" i="1"/>
  <c r="DA50" i="1"/>
  <c r="DE50" i="1" s="1"/>
  <c r="DE49" i="1"/>
  <c r="DA48" i="1"/>
  <c r="DE48" i="1" s="1"/>
  <c r="DD47" i="1"/>
  <c r="DC47" i="1"/>
  <c r="DB47" i="1"/>
  <c r="DA46" i="1"/>
  <c r="DE46" i="1" s="1"/>
  <c r="DE44" i="1"/>
  <c r="DD42" i="1"/>
  <c r="DC42" i="1"/>
  <c r="DB42" i="1"/>
  <c r="DD40" i="1"/>
  <c r="DE40" i="1" s="1"/>
  <c r="DA40" i="1"/>
  <c r="DD39" i="1"/>
  <c r="DE39" i="1" s="1"/>
  <c r="DE37" i="1"/>
  <c r="DE33" i="1"/>
  <c r="DE32" i="1"/>
  <c r="DA31" i="1"/>
  <c r="DE31" i="1" s="1"/>
  <c r="DA30" i="1"/>
  <c r="DE30" i="1" s="1"/>
  <c r="DE29" i="1"/>
  <c r="DD28" i="1"/>
  <c r="DE28" i="1" s="1"/>
  <c r="DE27" i="1"/>
  <c r="DD26" i="1"/>
  <c r="DE26" i="1" s="1"/>
  <c r="DD25" i="1"/>
  <c r="DA25" i="1"/>
  <c r="DE25" i="1" s="1"/>
  <c r="DD24" i="1"/>
  <c r="DA24" i="1"/>
  <c r="DA23" i="1" s="1"/>
  <c r="DD23" i="1"/>
  <c r="DD13" i="1" s="1"/>
  <c r="DE22" i="1"/>
  <c r="DE21" i="1"/>
  <c r="DE20" i="1"/>
  <c r="DE18" i="1"/>
  <c r="DE17" i="1"/>
  <c r="DE16" i="1"/>
  <c r="DE15" i="1"/>
  <c r="DA14" i="1"/>
  <c r="DE14" i="1" s="1"/>
  <c r="DC13" i="1"/>
  <c r="DB13" i="1"/>
  <c r="AX43" i="1"/>
  <c r="BB43" i="1" s="1"/>
  <c r="AX25" i="1"/>
  <c r="AX14" i="1"/>
  <c r="DK104" i="1"/>
  <c r="DO104" i="1" s="1"/>
  <c r="DO103" i="1"/>
  <c r="DO102" i="1"/>
  <c r="DO101" i="1"/>
  <c r="DO100" i="1"/>
  <c r="DO99" i="1"/>
  <c r="DO98" i="1"/>
  <c r="DO97" i="1"/>
  <c r="DN96" i="1"/>
  <c r="DN95" i="1" s="1"/>
  <c r="DN91" i="1" s="1"/>
  <c r="DM96" i="1"/>
  <c r="DM95" i="1" s="1"/>
  <c r="DM91" i="1" s="1"/>
  <c r="DL96" i="1"/>
  <c r="DL95" i="1" s="1"/>
  <c r="DL91" i="1" s="1"/>
  <c r="DK90" i="1"/>
  <c r="DK88" i="1" s="1"/>
  <c r="DK89" i="1"/>
  <c r="DM89" i="1" s="1"/>
  <c r="DO88" i="1"/>
  <c r="DN88" i="1"/>
  <c r="DL88" i="1"/>
  <c r="DO86" i="1"/>
  <c r="DN86" i="1"/>
  <c r="DM86" i="1"/>
  <c r="DL86" i="1"/>
  <c r="DK86" i="1"/>
  <c r="DK85" i="1"/>
  <c r="DM85" i="1" s="1"/>
  <c r="DM84" i="1"/>
  <c r="DK83" i="1"/>
  <c r="DM83" i="1" s="1"/>
  <c r="DM82" i="1"/>
  <c r="DK81" i="1"/>
  <c r="DM80" i="1"/>
  <c r="DL79" i="1"/>
  <c r="DL72" i="1" s="1"/>
  <c r="DK79" i="1"/>
  <c r="DK78" i="1"/>
  <c r="DM78" i="1" s="1"/>
  <c r="DK77" i="1"/>
  <c r="DM77" i="1" s="1"/>
  <c r="DM75" i="1"/>
  <c r="DM74" i="1"/>
  <c r="DK73" i="1"/>
  <c r="DO72" i="1"/>
  <c r="DN72" i="1"/>
  <c r="DL71" i="1"/>
  <c r="DL68" i="1" s="1"/>
  <c r="DO68" i="1"/>
  <c r="DN68" i="1"/>
  <c r="DM68" i="1"/>
  <c r="DK68" i="1"/>
  <c r="DO65" i="1"/>
  <c r="DM64" i="1"/>
  <c r="DL64" i="1"/>
  <c r="DL63" i="1" s="1"/>
  <c r="DN63" i="1"/>
  <c r="DM63" i="1"/>
  <c r="DK62" i="1"/>
  <c r="DK61" i="1" s="1"/>
  <c r="DN61" i="1"/>
  <c r="DM61" i="1"/>
  <c r="DL61" i="1"/>
  <c r="DM60" i="1"/>
  <c r="DK60" i="1"/>
  <c r="DK57" i="1" s="1"/>
  <c r="DN57" i="1"/>
  <c r="DM57" i="1"/>
  <c r="DL57" i="1"/>
  <c r="DK54" i="1"/>
  <c r="DO54" i="1" s="1"/>
  <c r="DO53" i="1"/>
  <c r="DO52" i="1"/>
  <c r="DK51" i="1"/>
  <c r="DO51" i="1" s="1"/>
  <c r="DO49" i="1"/>
  <c r="DO48" i="1"/>
  <c r="DN47" i="1"/>
  <c r="DM47" i="1"/>
  <c r="DL47" i="1"/>
  <c r="DO46" i="1"/>
  <c r="DK45" i="1"/>
  <c r="DO45" i="1" s="1"/>
  <c r="DK44" i="1"/>
  <c r="DK31" i="1" s="1"/>
  <c r="DK43" i="1"/>
  <c r="DK64" i="1" s="1"/>
  <c r="DN42" i="1"/>
  <c r="DM42" i="1"/>
  <c r="DL42" i="1"/>
  <c r="DM41" i="1"/>
  <c r="DM13" i="1" s="1"/>
  <c r="DL41" i="1"/>
  <c r="DK40" i="1"/>
  <c r="DO40" i="1" s="1"/>
  <c r="DO39" i="1"/>
  <c r="DK38" i="1"/>
  <c r="DO38" i="1" s="1"/>
  <c r="DO37" i="1"/>
  <c r="DO36" i="1"/>
  <c r="DO33" i="1"/>
  <c r="DK32" i="1"/>
  <c r="DO32" i="1" s="1"/>
  <c r="DL31" i="1"/>
  <c r="DL13" i="1" s="1"/>
  <c r="DL12" i="1" s="1"/>
  <c r="DK30" i="1"/>
  <c r="DO30" i="1" s="1"/>
  <c r="DK29" i="1"/>
  <c r="DO29" i="1" s="1"/>
  <c r="DK28" i="1"/>
  <c r="DO28" i="1" s="1"/>
  <c r="DK27" i="1"/>
  <c r="DO27" i="1" s="1"/>
  <c r="DO26" i="1"/>
  <c r="DN25" i="1"/>
  <c r="DK25" i="1"/>
  <c r="DK24" i="1"/>
  <c r="DO24" i="1" s="1"/>
  <c r="DK23" i="1"/>
  <c r="DO23" i="1" s="1"/>
  <c r="DO22" i="1"/>
  <c r="DO21" i="1"/>
  <c r="DK16" i="1"/>
  <c r="DO16" i="1" s="1"/>
  <c r="DK15" i="1"/>
  <c r="DO15" i="1" s="1"/>
  <c r="DK14" i="1"/>
  <c r="DO14" i="1" s="1"/>
  <c r="DN13" i="1"/>
  <c r="BW90" i="1"/>
  <c r="BW89" i="1"/>
  <c r="CV104" i="1"/>
  <c r="CZ104" i="1" s="1"/>
  <c r="CZ103" i="1"/>
  <c r="CZ102" i="1"/>
  <c r="CZ101" i="1"/>
  <c r="CZ100" i="1"/>
  <c r="CZ99" i="1"/>
  <c r="CZ98" i="1"/>
  <c r="CZ97" i="1"/>
  <c r="CY96" i="1"/>
  <c r="CY95" i="1" s="1"/>
  <c r="CY91" i="1" s="1"/>
  <c r="CX96" i="1"/>
  <c r="CX95" i="1" s="1"/>
  <c r="CX91" i="1" s="1"/>
  <c r="CW96" i="1"/>
  <c r="CW95" i="1" s="1"/>
  <c r="CW91" i="1" s="1"/>
  <c r="CV90" i="1"/>
  <c r="CV89" i="1"/>
  <c r="CZ88" i="1"/>
  <c r="CY88" i="1"/>
  <c r="CX88" i="1"/>
  <c r="CW88" i="1"/>
  <c r="CZ86" i="1"/>
  <c r="CY86" i="1"/>
  <c r="CX86" i="1"/>
  <c r="CW86" i="1"/>
  <c r="CV86" i="1"/>
  <c r="CX85" i="1"/>
  <c r="CX84" i="1"/>
  <c r="CX83" i="1"/>
  <c r="CX82" i="1"/>
  <c r="CV81" i="1"/>
  <c r="CX80" i="1"/>
  <c r="CX79" i="1"/>
  <c r="CV78" i="1"/>
  <c r="CX77" i="1"/>
  <c r="CX75" i="1"/>
  <c r="CX74" i="1"/>
  <c r="CX73" i="1"/>
  <c r="CZ72" i="1"/>
  <c r="CY72" i="1"/>
  <c r="CW72" i="1"/>
  <c r="CW71" i="1"/>
  <c r="CW68" i="1" s="1"/>
  <c r="CZ68" i="1"/>
  <c r="CY68" i="1"/>
  <c r="CX68" i="1"/>
  <c r="CV68" i="1"/>
  <c r="CZ65" i="1"/>
  <c r="CV64" i="1"/>
  <c r="CZ64" i="1" s="1"/>
  <c r="CY63" i="1"/>
  <c r="CX63" i="1"/>
  <c r="CW63" i="1"/>
  <c r="CV62" i="1"/>
  <c r="CV61" i="1" s="1"/>
  <c r="CY61" i="1"/>
  <c r="CX61" i="1"/>
  <c r="CW61" i="1"/>
  <c r="CZ57" i="1"/>
  <c r="CY57" i="1"/>
  <c r="CX57" i="1"/>
  <c r="CX56" i="1" s="1"/>
  <c r="CW57" i="1"/>
  <c r="CV57" i="1"/>
  <c r="CV54" i="1"/>
  <c r="CZ54" i="1" s="1"/>
  <c r="CZ53" i="1"/>
  <c r="CZ52" i="1"/>
  <c r="CV51" i="1"/>
  <c r="CV47" i="1" s="1"/>
  <c r="CZ49" i="1"/>
  <c r="CZ48" i="1"/>
  <c r="CY47" i="1"/>
  <c r="CX47" i="1"/>
  <c r="CW47" i="1"/>
  <c r="CZ46" i="1"/>
  <c r="CV45" i="1"/>
  <c r="CZ45" i="1" s="1"/>
  <c r="CY42" i="1"/>
  <c r="CX42" i="1"/>
  <c r="CW42" i="1"/>
  <c r="CV42" i="1"/>
  <c r="CX41" i="1"/>
  <c r="CX13" i="1" s="1"/>
  <c r="CX12" i="1" s="1"/>
  <c r="CW41" i="1"/>
  <c r="CV40" i="1"/>
  <c r="CZ40" i="1" s="1"/>
  <c r="CZ39" i="1"/>
  <c r="CZ37" i="1"/>
  <c r="CZ36" i="1"/>
  <c r="CZ33" i="1"/>
  <c r="CZ32" i="1"/>
  <c r="CV31" i="1"/>
  <c r="CZ31" i="1" s="1"/>
  <c r="CV30" i="1"/>
  <c r="CZ30" i="1" s="1"/>
  <c r="CZ28" i="1"/>
  <c r="CZ27" i="1"/>
  <c r="CZ26" i="1"/>
  <c r="CY25" i="1"/>
  <c r="CY13" i="1" s="1"/>
  <c r="CV24" i="1"/>
  <c r="CZ24" i="1" s="1"/>
  <c r="CV23" i="1"/>
  <c r="CZ23" i="1" s="1"/>
  <c r="CZ22" i="1"/>
  <c r="CZ21" i="1"/>
  <c r="CZ16" i="1"/>
  <c r="CZ15" i="1"/>
  <c r="CV14" i="1"/>
  <c r="CW13" i="1"/>
  <c r="CW12" i="1" s="1"/>
  <c r="AS81" i="1"/>
  <c r="AS78" i="1"/>
  <c r="AS90" i="1"/>
  <c r="AS89" i="1"/>
  <c r="CV96" i="1" l="1"/>
  <c r="CV95" i="1" s="1"/>
  <c r="CV91" i="1" s="1"/>
  <c r="DK96" i="1"/>
  <c r="DK95" i="1" s="1"/>
  <c r="DK91" i="1" s="1"/>
  <c r="DE23" i="1"/>
  <c r="DO25" i="1"/>
  <c r="CY12" i="1"/>
  <c r="DM79" i="1"/>
  <c r="DE24" i="1"/>
  <c r="DR12" i="1"/>
  <c r="CZ25" i="1"/>
  <c r="CZ51" i="1"/>
  <c r="DO31" i="1"/>
  <c r="DM90" i="1"/>
  <c r="DM88" i="1" s="1"/>
  <c r="DA45" i="1"/>
  <c r="DE45" i="1" s="1"/>
  <c r="DT24" i="1"/>
  <c r="DT64" i="1"/>
  <c r="DP13" i="1"/>
  <c r="DS13" i="1"/>
  <c r="DS12" i="1" s="1"/>
  <c r="DQ56" i="1"/>
  <c r="DR91" i="1"/>
  <c r="DQ12" i="1"/>
  <c r="DQ67" i="1"/>
  <c r="DT57" i="1"/>
  <c r="DT63" i="1"/>
  <c r="DS67" i="1"/>
  <c r="DS56" i="1"/>
  <c r="DT67" i="1"/>
  <c r="DT96" i="1"/>
  <c r="DT95" i="1" s="1"/>
  <c r="DT91" i="1" s="1"/>
  <c r="DB12" i="1"/>
  <c r="DP67" i="1"/>
  <c r="DO67" i="1"/>
  <c r="DP56" i="1"/>
  <c r="DR72" i="1"/>
  <c r="DR67" i="1" s="1"/>
  <c r="DN12" i="1"/>
  <c r="DM56" i="1"/>
  <c r="DR56" i="1"/>
  <c r="DP42" i="1"/>
  <c r="DT45" i="1"/>
  <c r="DT14" i="1"/>
  <c r="DT13" i="1" s="1"/>
  <c r="DT48" i="1"/>
  <c r="DT47" i="1" s="1"/>
  <c r="DT46" i="1"/>
  <c r="DD12" i="1"/>
  <c r="DD56" i="1"/>
  <c r="DC12" i="1"/>
  <c r="DN67" i="1"/>
  <c r="DC91" i="1"/>
  <c r="DD67" i="1"/>
  <c r="DB56" i="1"/>
  <c r="DE96" i="1"/>
  <c r="DE95" i="1" s="1"/>
  <c r="DE91" i="1" s="1"/>
  <c r="DA42" i="1"/>
  <c r="DE47" i="1"/>
  <c r="DE57" i="1"/>
  <c r="DE67" i="1"/>
  <c r="DC72" i="1"/>
  <c r="DC67" i="1" s="1"/>
  <c r="DL67" i="1"/>
  <c r="DK72" i="1"/>
  <c r="DK67" i="1" s="1"/>
  <c r="DC56" i="1"/>
  <c r="DE42" i="1"/>
  <c r="DE13" i="1"/>
  <c r="DA56" i="1"/>
  <c r="DA13" i="1"/>
  <c r="DA47" i="1"/>
  <c r="DE64" i="1"/>
  <c r="DE63" i="1" s="1"/>
  <c r="DA72" i="1"/>
  <c r="DA67" i="1" s="1"/>
  <c r="DN56" i="1"/>
  <c r="CV13" i="1"/>
  <c r="CV12" i="1" s="1"/>
  <c r="DL56" i="1"/>
  <c r="DL11" i="1" s="1"/>
  <c r="DL106" i="1" s="1"/>
  <c r="DO96" i="1"/>
  <c r="DO95" i="1" s="1"/>
  <c r="DO91" i="1" s="1"/>
  <c r="DM12" i="1"/>
  <c r="CZ63" i="1"/>
  <c r="DO47" i="1"/>
  <c r="DO13" i="1"/>
  <c r="DO64" i="1"/>
  <c r="DO63" i="1" s="1"/>
  <c r="DK63" i="1"/>
  <c r="DK56" i="1" s="1"/>
  <c r="DK13" i="1"/>
  <c r="DK42" i="1"/>
  <c r="DO44" i="1"/>
  <c r="DK47" i="1"/>
  <c r="DO62" i="1"/>
  <c r="DO61" i="1" s="1"/>
  <c r="DM73" i="1"/>
  <c r="DM72" i="1" s="1"/>
  <c r="DM67" i="1" s="1"/>
  <c r="DO60" i="1"/>
  <c r="DO57" i="1" s="1"/>
  <c r="DO43" i="1"/>
  <c r="CZ42" i="1"/>
  <c r="CV72" i="1"/>
  <c r="CV67" i="1" s="1"/>
  <c r="CY56" i="1"/>
  <c r="CZ67" i="1"/>
  <c r="CZ47" i="1"/>
  <c r="CV88" i="1"/>
  <c r="CW56" i="1"/>
  <c r="CV63" i="1"/>
  <c r="CV56" i="1" s="1"/>
  <c r="CY67" i="1"/>
  <c r="CX72" i="1"/>
  <c r="CX67" i="1" s="1"/>
  <c r="CX11" i="1" s="1"/>
  <c r="CX106" i="1" s="1"/>
  <c r="CW67" i="1"/>
  <c r="CZ96" i="1"/>
  <c r="CZ95" i="1" s="1"/>
  <c r="CZ91" i="1" s="1"/>
  <c r="CZ14" i="1"/>
  <c r="CZ13" i="1" s="1"/>
  <c r="CZ12" i="1" s="1"/>
  <c r="CZ62" i="1"/>
  <c r="CZ61" i="1" s="1"/>
  <c r="CL32" i="1"/>
  <c r="CP32" i="1" s="1"/>
  <c r="CP44" i="1"/>
  <c r="CL31" i="1"/>
  <c r="CP31" i="1" s="1"/>
  <c r="CL89" i="1"/>
  <c r="CL88" i="1" s="1"/>
  <c r="CL24" i="1"/>
  <c r="CL51" i="1"/>
  <c r="CP51" i="1" s="1"/>
  <c r="CP48" i="1"/>
  <c r="CG32" i="1"/>
  <c r="CK32" i="1" s="1"/>
  <c r="CK44" i="1"/>
  <c r="CG31" i="1"/>
  <c r="CK31" i="1" s="1"/>
  <c r="CG89" i="1"/>
  <c r="CI89" i="1" s="1"/>
  <c r="CI88" i="1" s="1"/>
  <c r="CG24" i="1"/>
  <c r="CK24" i="1" s="1"/>
  <c r="CG51" i="1"/>
  <c r="CK51" i="1" s="1"/>
  <c r="CG23" i="1"/>
  <c r="CK23" i="1" s="1"/>
  <c r="CP105" i="1"/>
  <c r="CK105" i="1"/>
  <c r="CP104" i="1"/>
  <c r="CP96" i="1" s="1"/>
  <c r="CP95" i="1" s="1"/>
  <c r="CK104" i="1"/>
  <c r="CK96" i="1" s="1"/>
  <c r="CK95" i="1" s="1"/>
  <c r="CO96" i="1"/>
  <c r="CO95" i="1" s="1"/>
  <c r="CN96" i="1"/>
  <c r="CN95" i="1" s="1"/>
  <c r="CM96" i="1"/>
  <c r="CM95" i="1" s="1"/>
  <c r="CL96" i="1"/>
  <c r="CL95" i="1" s="1"/>
  <c r="CJ96" i="1"/>
  <c r="CJ95" i="1" s="1"/>
  <c r="CI96" i="1"/>
  <c r="CI95" i="1" s="1"/>
  <c r="CH96" i="1"/>
  <c r="CH95" i="1" s="1"/>
  <c r="CG96" i="1"/>
  <c r="CG95" i="1" s="1"/>
  <c r="CP93" i="1"/>
  <c r="CO93" i="1"/>
  <c r="CN93" i="1"/>
  <c r="CM93" i="1"/>
  <c r="CL93" i="1"/>
  <c r="CK93" i="1"/>
  <c r="CJ93" i="1"/>
  <c r="CI93" i="1"/>
  <c r="CH93" i="1"/>
  <c r="CG93" i="1"/>
  <c r="CP88" i="1"/>
  <c r="CO88" i="1"/>
  <c r="CM88" i="1"/>
  <c r="CK88" i="1"/>
  <c r="CJ88" i="1"/>
  <c r="CH88" i="1"/>
  <c r="CG88" i="1"/>
  <c r="CP86" i="1"/>
  <c r="CO86" i="1"/>
  <c r="CN86" i="1"/>
  <c r="CM86" i="1"/>
  <c r="CL86" i="1"/>
  <c r="CK86" i="1"/>
  <c r="CJ86" i="1"/>
  <c r="CI86" i="1"/>
  <c r="CH86" i="1"/>
  <c r="CG86" i="1"/>
  <c r="CN83" i="1"/>
  <c r="CI83" i="1"/>
  <c r="CN74" i="1"/>
  <c r="CI74" i="1"/>
  <c r="CL73" i="1"/>
  <c r="CN73" i="1" s="1"/>
  <c r="CG73" i="1"/>
  <c r="CI73" i="1" s="1"/>
  <c r="CP72" i="1"/>
  <c r="CO72" i="1"/>
  <c r="CM72" i="1"/>
  <c r="CK72" i="1"/>
  <c r="CJ72" i="1"/>
  <c r="CH72" i="1"/>
  <c r="CP68" i="1"/>
  <c r="CO68" i="1"/>
  <c r="CN68" i="1"/>
  <c r="CM68" i="1"/>
  <c r="CL68" i="1"/>
  <c r="CK68" i="1"/>
  <c r="CJ68" i="1"/>
  <c r="CI68" i="1"/>
  <c r="CH68" i="1"/>
  <c r="CG68" i="1"/>
  <c r="CL63" i="1"/>
  <c r="CG63" i="1"/>
  <c r="CO63" i="1"/>
  <c r="CN63" i="1"/>
  <c r="CM63" i="1"/>
  <c r="CJ63" i="1"/>
  <c r="CI63" i="1"/>
  <c r="CH63" i="1"/>
  <c r="CL62" i="1"/>
  <c r="CP62" i="1" s="1"/>
  <c r="CP61" i="1" s="1"/>
  <c r="CG62" i="1"/>
  <c r="CK62" i="1" s="1"/>
  <c r="CK61" i="1" s="1"/>
  <c r="CO61" i="1"/>
  <c r="CN61" i="1"/>
  <c r="CM61" i="1"/>
  <c r="CJ61" i="1"/>
  <c r="CI61" i="1"/>
  <c r="CH61" i="1"/>
  <c r="CG61" i="1"/>
  <c r="CP59" i="1"/>
  <c r="CK59" i="1"/>
  <c r="CP58" i="1"/>
  <c r="CK58" i="1"/>
  <c r="CO57" i="1"/>
  <c r="CN57" i="1"/>
  <c r="CM57" i="1"/>
  <c r="CL57" i="1"/>
  <c r="CJ57" i="1"/>
  <c r="CI57" i="1"/>
  <c r="CH57" i="1"/>
  <c r="CG57" i="1"/>
  <c r="CP54" i="1"/>
  <c r="CK54" i="1"/>
  <c r="CP53" i="1"/>
  <c r="CK53" i="1"/>
  <c r="CP52" i="1"/>
  <c r="CK52" i="1"/>
  <c r="CP50" i="1"/>
  <c r="CK50" i="1"/>
  <c r="CP49" i="1"/>
  <c r="CK49" i="1"/>
  <c r="CK48" i="1"/>
  <c r="CO47" i="1"/>
  <c r="CN47" i="1"/>
  <c r="CM47" i="1"/>
  <c r="CJ47" i="1"/>
  <c r="CI47" i="1"/>
  <c r="CH47" i="1"/>
  <c r="CP46" i="1"/>
  <c r="CK46" i="1"/>
  <c r="CL45" i="1"/>
  <c r="CL42" i="1" s="1"/>
  <c r="CG45" i="1"/>
  <c r="CK45" i="1" s="1"/>
  <c r="CP43" i="1"/>
  <c r="CK43" i="1"/>
  <c r="CO42" i="1"/>
  <c r="CN42" i="1"/>
  <c r="CM42" i="1"/>
  <c r="CJ42" i="1"/>
  <c r="CI42" i="1"/>
  <c r="CH42" i="1"/>
  <c r="CL40" i="1"/>
  <c r="CP40" i="1" s="1"/>
  <c r="CG40" i="1"/>
  <c r="CK40" i="1" s="1"/>
  <c r="CP39" i="1"/>
  <c r="CK39" i="1"/>
  <c r="CP37" i="1"/>
  <c r="CK37" i="1"/>
  <c r="CP33" i="1"/>
  <c r="CK33" i="1"/>
  <c r="CL30" i="1"/>
  <c r="CP30" i="1" s="1"/>
  <c r="CG30" i="1"/>
  <c r="CK30" i="1" s="1"/>
  <c r="CP29" i="1"/>
  <c r="CK29" i="1"/>
  <c r="CL28" i="1"/>
  <c r="CP28" i="1" s="1"/>
  <c r="CG28" i="1"/>
  <c r="CK28" i="1" s="1"/>
  <c r="CL27" i="1"/>
  <c r="CP27" i="1" s="1"/>
  <c r="CG27" i="1"/>
  <c r="CK27" i="1" s="1"/>
  <c r="CP26" i="1"/>
  <c r="CK26" i="1"/>
  <c r="CP25" i="1"/>
  <c r="CK25" i="1"/>
  <c r="CP22" i="1"/>
  <c r="CK22" i="1"/>
  <c r="CL21" i="1"/>
  <c r="CP21" i="1" s="1"/>
  <c r="CG21" i="1"/>
  <c r="CK21" i="1" s="1"/>
  <c r="CP18" i="1"/>
  <c r="CK18" i="1"/>
  <c r="CP16" i="1"/>
  <c r="CK16" i="1"/>
  <c r="CL15" i="1"/>
  <c r="CP15" i="1" s="1"/>
  <c r="CG15" i="1"/>
  <c r="CK15" i="1" s="1"/>
  <c r="CP14" i="1"/>
  <c r="CO13" i="1"/>
  <c r="CN13" i="1"/>
  <c r="CM13" i="1"/>
  <c r="CJ13" i="1"/>
  <c r="CI13" i="1"/>
  <c r="CH13" i="1"/>
  <c r="BL14" i="1"/>
  <c r="BG14" i="1"/>
  <c r="BL48" i="1"/>
  <c r="BG48" i="1"/>
  <c r="BH32" i="1"/>
  <c r="BL32" i="1" s="1"/>
  <c r="BL54" i="1"/>
  <c r="BG54" i="1"/>
  <c r="BD93" i="1"/>
  <c r="BE93" i="1"/>
  <c r="BF93" i="1"/>
  <c r="BG93" i="1"/>
  <c r="BH93" i="1"/>
  <c r="BI93" i="1"/>
  <c r="BJ93" i="1"/>
  <c r="BK93" i="1"/>
  <c r="BL93" i="1"/>
  <c r="BC93" i="1"/>
  <c r="BD86" i="1"/>
  <c r="BE86" i="1"/>
  <c r="BF86" i="1"/>
  <c r="BG86" i="1"/>
  <c r="BH86" i="1"/>
  <c r="BI86" i="1"/>
  <c r="BJ86" i="1"/>
  <c r="BK86" i="1"/>
  <c r="BL86" i="1"/>
  <c r="BC86" i="1"/>
  <c r="BC96" i="1"/>
  <c r="BC95" i="1" s="1"/>
  <c r="BD96" i="1"/>
  <c r="BD95" i="1" s="1"/>
  <c r="BE96" i="1"/>
  <c r="BE95" i="1" s="1"/>
  <c r="BF96" i="1"/>
  <c r="BF95" i="1" s="1"/>
  <c r="BH96" i="1"/>
  <c r="BH95" i="1" s="1"/>
  <c r="BI96" i="1"/>
  <c r="BI95" i="1" s="1"/>
  <c r="BI91" i="1" s="1"/>
  <c r="BJ96" i="1"/>
  <c r="BJ95" i="1" s="1"/>
  <c r="BJ91" i="1" s="1"/>
  <c r="BK96" i="1"/>
  <c r="BK95" i="1" s="1"/>
  <c r="BC88" i="1"/>
  <c r="BD88" i="1"/>
  <c r="BE88" i="1"/>
  <c r="BF88" i="1"/>
  <c r="BG88" i="1"/>
  <c r="BH88" i="1"/>
  <c r="BI88" i="1"/>
  <c r="BJ88" i="1"/>
  <c r="BK88" i="1"/>
  <c r="BL88" i="1"/>
  <c r="BD72" i="1"/>
  <c r="BF72" i="1"/>
  <c r="BG72" i="1"/>
  <c r="BI72" i="1"/>
  <c r="BK72" i="1"/>
  <c r="BL72" i="1"/>
  <c r="BC68" i="1"/>
  <c r="BD68" i="1"/>
  <c r="BE68" i="1"/>
  <c r="BF68" i="1"/>
  <c r="BG68" i="1"/>
  <c r="BH68" i="1"/>
  <c r="BI68" i="1"/>
  <c r="BJ68" i="1"/>
  <c r="BK68" i="1"/>
  <c r="BL68" i="1"/>
  <c r="BD63" i="1"/>
  <c r="BE63" i="1"/>
  <c r="BF63" i="1"/>
  <c r="BI63" i="1"/>
  <c r="BJ63" i="1"/>
  <c r="BK63" i="1"/>
  <c r="BD61" i="1"/>
  <c r="BE61" i="1"/>
  <c r="BF61" i="1"/>
  <c r="BI61" i="1"/>
  <c r="BJ61" i="1"/>
  <c r="BK61" i="1"/>
  <c r="BC57" i="1"/>
  <c r="BD57" i="1"/>
  <c r="BE57" i="1"/>
  <c r="BF57" i="1"/>
  <c r="BH57" i="1"/>
  <c r="BI57" i="1"/>
  <c r="BJ57" i="1"/>
  <c r="BK57" i="1"/>
  <c r="BD47" i="1"/>
  <c r="BE47" i="1"/>
  <c r="BF47" i="1"/>
  <c r="BI47" i="1"/>
  <c r="BJ47" i="1"/>
  <c r="BK47" i="1"/>
  <c r="BD42" i="1"/>
  <c r="BE42" i="1"/>
  <c r="BF42" i="1"/>
  <c r="BI42" i="1"/>
  <c r="BJ42" i="1"/>
  <c r="BK42" i="1"/>
  <c r="BD13" i="1"/>
  <c r="BE13" i="1"/>
  <c r="BF13" i="1"/>
  <c r="BI13" i="1"/>
  <c r="BJ13" i="1"/>
  <c r="BK13" i="1"/>
  <c r="BH40" i="1"/>
  <c r="BL40" i="1" s="1"/>
  <c r="BC40" i="1"/>
  <c r="BG40" i="1" s="1"/>
  <c r="BL59" i="1"/>
  <c r="BH64" i="1"/>
  <c r="BL64" i="1" s="1"/>
  <c r="BL63" i="1" s="1"/>
  <c r="BL43" i="1"/>
  <c r="BG59" i="1"/>
  <c r="BG43" i="1"/>
  <c r="BC64" i="1"/>
  <c r="BC63" i="1" s="1"/>
  <c r="BH62" i="1"/>
  <c r="BH61" i="1" s="1"/>
  <c r="BC62" i="1"/>
  <c r="BC61" i="1" s="1"/>
  <c r="BH28" i="1"/>
  <c r="BL28" i="1" s="1"/>
  <c r="BC28" i="1"/>
  <c r="BG28" i="1" s="1"/>
  <c r="BL37" i="1"/>
  <c r="BG37" i="1"/>
  <c r="BC32" i="1"/>
  <c r="BG32" i="1" s="1"/>
  <c r="BL58" i="1"/>
  <c r="BG58" i="1"/>
  <c r="BH31" i="1"/>
  <c r="BL31" i="1" s="1"/>
  <c r="BC31" i="1"/>
  <c r="BG31" i="1" s="1"/>
  <c r="BH27" i="1"/>
  <c r="BL27" i="1" s="1"/>
  <c r="BC27" i="1"/>
  <c r="BG27" i="1" s="1"/>
  <c r="BL26" i="1"/>
  <c r="BG26" i="1"/>
  <c r="BL25" i="1"/>
  <c r="BG25" i="1"/>
  <c r="BH24" i="1"/>
  <c r="BH23" i="1" s="1"/>
  <c r="BL23" i="1" s="1"/>
  <c r="BC24" i="1"/>
  <c r="BC23" i="1" s="1"/>
  <c r="BG23" i="1" s="1"/>
  <c r="BL22" i="1"/>
  <c r="BG22" i="1"/>
  <c r="BL29" i="1"/>
  <c r="BG29" i="1"/>
  <c r="BH51" i="1"/>
  <c r="BL51" i="1" s="1"/>
  <c r="BC51" i="1"/>
  <c r="BG51" i="1" s="1"/>
  <c r="BH30" i="1"/>
  <c r="BL30" i="1" s="1"/>
  <c r="BC30" i="1"/>
  <c r="BG30" i="1" s="1"/>
  <c r="BL16" i="1"/>
  <c r="BG16" i="1"/>
  <c r="BL18" i="1"/>
  <c r="BG18" i="1"/>
  <c r="BL33" i="1"/>
  <c r="BG33" i="1"/>
  <c r="BH21" i="1"/>
  <c r="BL21" i="1" s="1"/>
  <c r="BC21" i="1"/>
  <c r="BG21" i="1" s="1"/>
  <c r="BJ74" i="1"/>
  <c r="BH73" i="1"/>
  <c r="BJ73" i="1" s="1"/>
  <c r="BE74" i="1"/>
  <c r="BC73" i="1"/>
  <c r="BE73" i="1" s="1"/>
  <c r="BH15" i="1"/>
  <c r="BL15" i="1" s="1"/>
  <c r="BC15" i="1"/>
  <c r="BG15" i="1" s="1"/>
  <c r="BL52" i="1"/>
  <c r="BG52" i="1"/>
  <c r="BL46" i="1"/>
  <c r="BH45" i="1"/>
  <c r="BL45" i="1" s="1"/>
  <c r="BG46" i="1"/>
  <c r="BC45" i="1"/>
  <c r="BG45" i="1" s="1"/>
  <c r="BL49" i="1"/>
  <c r="BG49" i="1"/>
  <c r="BL50" i="1"/>
  <c r="BG50" i="1"/>
  <c r="BL62" i="1"/>
  <c r="BL61" i="1" s="1"/>
  <c r="BE83" i="1"/>
  <c r="BJ83" i="1"/>
  <c r="BL39" i="1"/>
  <c r="BG39" i="1"/>
  <c r="BL53" i="1"/>
  <c r="BG53" i="1"/>
  <c r="BG104" i="1"/>
  <c r="BG96" i="1" s="1"/>
  <c r="BG95" i="1" s="1"/>
  <c r="BL104" i="1"/>
  <c r="BL96" i="1" s="1"/>
  <c r="BL95" i="1" s="1"/>
  <c r="BL105" i="1"/>
  <c r="BG105" i="1"/>
  <c r="CB15" i="1"/>
  <c r="CB32" i="1"/>
  <c r="CB58" i="1"/>
  <c r="CB31" i="1"/>
  <c r="CB24" i="1"/>
  <c r="CB23" i="1"/>
  <c r="CB51" i="1"/>
  <c r="CB16" i="1"/>
  <c r="CB21" i="1"/>
  <c r="CB28" i="1"/>
  <c r="CB48" i="1"/>
  <c r="CE24" i="1"/>
  <c r="CE23" i="1"/>
  <c r="BG62" i="1" l="1"/>
  <c r="BG61" i="1" s="1"/>
  <c r="DP12" i="1"/>
  <c r="DQ11" i="1"/>
  <c r="DQ106" i="1" s="1"/>
  <c r="DR11" i="1"/>
  <c r="DR106" i="1" s="1"/>
  <c r="DT56" i="1"/>
  <c r="DE56" i="1"/>
  <c r="DP11" i="1"/>
  <c r="DP106" i="1" s="1"/>
  <c r="DM11" i="1"/>
  <c r="DM106" i="1" s="1"/>
  <c r="DB11" i="1"/>
  <c r="DB106" i="1" s="1"/>
  <c r="DS11" i="1"/>
  <c r="DS106" i="1" s="1"/>
  <c r="DD11" i="1"/>
  <c r="DD106" i="1" s="1"/>
  <c r="DN11" i="1"/>
  <c r="DN106" i="1" s="1"/>
  <c r="DT42" i="1"/>
  <c r="DT12" i="1" s="1"/>
  <c r="DC11" i="1"/>
  <c r="DC106" i="1" s="1"/>
  <c r="DA12" i="1"/>
  <c r="DA11" i="1" s="1"/>
  <c r="DA106" i="1" s="1"/>
  <c r="DE12" i="1"/>
  <c r="CZ56" i="1"/>
  <c r="DO42" i="1"/>
  <c r="DO12" i="1" s="1"/>
  <c r="DK12" i="1"/>
  <c r="DK11" i="1" s="1"/>
  <c r="DK106" i="1" s="1"/>
  <c r="DO56" i="1"/>
  <c r="CY11" i="1"/>
  <c r="CY106" i="1" s="1"/>
  <c r="CW11" i="1"/>
  <c r="CW106" i="1" s="1"/>
  <c r="CV11" i="1"/>
  <c r="CV106" i="1" s="1"/>
  <c r="BK56" i="1"/>
  <c r="CZ11" i="1"/>
  <c r="CZ106" i="1" s="1"/>
  <c r="CF23" i="1"/>
  <c r="CF24" i="1"/>
  <c r="BJ56" i="1"/>
  <c r="BD56" i="1"/>
  <c r="BL24" i="1"/>
  <c r="BL13" i="1" s="1"/>
  <c r="CP64" i="1"/>
  <c r="CP63" i="1" s="1"/>
  <c r="CN89" i="1"/>
  <c r="CN88" i="1" s="1"/>
  <c r="BG24" i="1"/>
  <c r="BG13" i="1" s="1"/>
  <c r="BG64" i="1"/>
  <c r="BG63" i="1" s="1"/>
  <c r="BC56" i="1"/>
  <c r="BH63" i="1"/>
  <c r="BH56" i="1" s="1"/>
  <c r="CG13" i="1"/>
  <c r="CP24" i="1"/>
  <c r="CH12" i="1"/>
  <c r="CN12" i="1"/>
  <c r="CG42" i="1"/>
  <c r="CL13" i="1"/>
  <c r="CL12" i="1" s="1"/>
  <c r="CP67" i="1"/>
  <c r="CN72" i="1"/>
  <c r="CN67" i="1" s="1"/>
  <c r="CI91" i="1"/>
  <c r="CM12" i="1"/>
  <c r="CP57" i="1"/>
  <c r="CK67" i="1"/>
  <c r="CO67" i="1"/>
  <c r="CI72" i="1"/>
  <c r="CI67" i="1" s="1"/>
  <c r="CH56" i="1"/>
  <c r="CM56" i="1"/>
  <c r="CH67" i="1"/>
  <c r="CN56" i="1"/>
  <c r="CO56" i="1"/>
  <c r="CO12" i="1"/>
  <c r="CJ56" i="1"/>
  <c r="CL91" i="1"/>
  <c r="CK47" i="1"/>
  <c r="CM91" i="1"/>
  <c r="CH91" i="1"/>
  <c r="CI12" i="1"/>
  <c r="CG91" i="1"/>
  <c r="CK91" i="1"/>
  <c r="CO91" i="1"/>
  <c r="CJ91" i="1"/>
  <c r="CN91" i="1"/>
  <c r="CM67" i="1"/>
  <c r="CG72" i="1"/>
  <c r="CG67" i="1" s="1"/>
  <c r="CJ67" i="1"/>
  <c r="CK57" i="1"/>
  <c r="CK42" i="1"/>
  <c r="CJ12" i="1"/>
  <c r="CG47" i="1"/>
  <c r="CI56" i="1"/>
  <c r="CP91" i="1"/>
  <c r="CG56" i="1"/>
  <c r="CP47" i="1"/>
  <c r="CK14" i="1"/>
  <c r="CK13" i="1" s="1"/>
  <c r="CP23" i="1"/>
  <c r="CP45" i="1"/>
  <c r="CP42" i="1" s="1"/>
  <c r="CL47" i="1"/>
  <c r="CL61" i="1"/>
  <c r="CL56" i="1" s="1"/>
  <c r="CK64" i="1"/>
  <c r="CK63" i="1" s="1"/>
  <c r="CL72" i="1"/>
  <c r="CL67" i="1" s="1"/>
  <c r="BC13" i="1"/>
  <c r="BC42" i="1"/>
  <c r="BC91" i="1"/>
  <c r="BK12" i="1"/>
  <c r="BE12" i="1"/>
  <c r="BE91" i="1"/>
  <c r="BG57" i="1"/>
  <c r="BL57" i="1"/>
  <c r="BD12" i="1"/>
  <c r="BL91" i="1"/>
  <c r="BF91" i="1"/>
  <c r="BG47" i="1"/>
  <c r="BL42" i="1"/>
  <c r="BI12" i="1"/>
  <c r="BL47" i="1"/>
  <c r="BL56" i="1"/>
  <c r="BE72" i="1"/>
  <c r="BE67" i="1" s="1"/>
  <c r="BG42" i="1"/>
  <c r="BH72" i="1"/>
  <c r="BH67" i="1" s="1"/>
  <c r="BJ72" i="1"/>
  <c r="BJ67" i="1" s="1"/>
  <c r="BH47" i="1"/>
  <c r="BI67" i="1"/>
  <c r="BC47" i="1"/>
  <c r="BI56" i="1"/>
  <c r="BE56" i="1"/>
  <c r="BL67" i="1"/>
  <c r="BD67" i="1"/>
  <c r="BC72" i="1"/>
  <c r="BC67" i="1" s="1"/>
  <c r="BH91" i="1"/>
  <c r="BD91" i="1"/>
  <c r="BH42" i="1"/>
  <c r="BF67" i="1"/>
  <c r="BH13" i="1"/>
  <c r="BK91" i="1"/>
  <c r="BG91" i="1"/>
  <c r="BK67" i="1"/>
  <c r="BG67" i="1"/>
  <c r="BF56" i="1"/>
  <c r="BJ12" i="1"/>
  <c r="BF12" i="1"/>
  <c r="CF104" i="1"/>
  <c r="CF103" i="1"/>
  <c r="CF102" i="1"/>
  <c r="CF101" i="1"/>
  <c r="CF100" i="1"/>
  <c r="CF99" i="1"/>
  <c r="CF98" i="1"/>
  <c r="CF97" i="1"/>
  <c r="CE96" i="1"/>
  <c r="CE95" i="1" s="1"/>
  <c r="CE91" i="1" s="1"/>
  <c r="CD96" i="1"/>
  <c r="CD95" i="1" s="1"/>
  <c r="CC96" i="1"/>
  <c r="CC95" i="1" s="1"/>
  <c r="CC91" i="1" s="1"/>
  <c r="CB96" i="1"/>
  <c r="CB95" i="1" s="1"/>
  <c r="CB91" i="1" s="1"/>
  <c r="CD92" i="1"/>
  <c r="CF88" i="1"/>
  <c r="CE88" i="1"/>
  <c r="CD88" i="1"/>
  <c r="CC88" i="1"/>
  <c r="CB88" i="1"/>
  <c r="CD83" i="1"/>
  <c r="CD82" i="1"/>
  <c r="CB81" i="1"/>
  <c r="CD80" i="1"/>
  <c r="CD74" i="1"/>
  <c r="CB73" i="1"/>
  <c r="CF72" i="1"/>
  <c r="CE72" i="1"/>
  <c r="CC72" i="1"/>
  <c r="CF68" i="1"/>
  <c r="CE68" i="1"/>
  <c r="CD68" i="1"/>
  <c r="CC68" i="1"/>
  <c r="CB68" i="1"/>
  <c r="CF66" i="1"/>
  <c r="CF64" i="1"/>
  <c r="CE63" i="1"/>
  <c r="CD63" i="1"/>
  <c r="CC63" i="1"/>
  <c r="CB63" i="1"/>
  <c r="CF62" i="1"/>
  <c r="CF61" i="1" s="1"/>
  <c r="CE61" i="1"/>
  <c r="CD61" i="1"/>
  <c r="CC61" i="1"/>
  <c r="CB61" i="1"/>
  <c r="CF59" i="1"/>
  <c r="CF58" i="1"/>
  <c r="CE57" i="1"/>
  <c r="CD57" i="1"/>
  <c r="CC57" i="1"/>
  <c r="CB57" i="1"/>
  <c r="CF55" i="1"/>
  <c r="CF54" i="1"/>
  <c r="CF53" i="1"/>
  <c r="CF52" i="1"/>
  <c r="CF51" i="1"/>
  <c r="CB50" i="1"/>
  <c r="CB47" i="1" s="1"/>
  <c r="CF49" i="1"/>
  <c r="CE47" i="1"/>
  <c r="CD47" i="1"/>
  <c r="CC47" i="1"/>
  <c r="CB46" i="1"/>
  <c r="CB45" i="1" s="1"/>
  <c r="CF44" i="1"/>
  <c r="CE42" i="1"/>
  <c r="CD42" i="1"/>
  <c r="CC42" i="1"/>
  <c r="CE40" i="1"/>
  <c r="CB40" i="1"/>
  <c r="CE39" i="1"/>
  <c r="CF39" i="1" s="1"/>
  <c r="CF37" i="1"/>
  <c r="CF33" i="1"/>
  <c r="CF32" i="1"/>
  <c r="CF31" i="1"/>
  <c r="CB30" i="1"/>
  <c r="CF30" i="1" s="1"/>
  <c r="CF29" i="1"/>
  <c r="CF28" i="1"/>
  <c r="CF27" i="1"/>
  <c r="CE26" i="1"/>
  <c r="CF26" i="1" s="1"/>
  <c r="CE25" i="1"/>
  <c r="CF25" i="1" s="1"/>
  <c r="CF22" i="1"/>
  <c r="CF21" i="1"/>
  <c r="CF20" i="1"/>
  <c r="CF18" i="1"/>
  <c r="CF17" i="1"/>
  <c r="CF16" i="1"/>
  <c r="CF15" i="1"/>
  <c r="CF14" i="1"/>
  <c r="CD13" i="1"/>
  <c r="CC13" i="1"/>
  <c r="AX24" i="1"/>
  <c r="AX23" i="1" s="1"/>
  <c r="AX40" i="1"/>
  <c r="AX64" i="1"/>
  <c r="BB64" i="1" s="1"/>
  <c r="BA28" i="1"/>
  <c r="BB28" i="1" s="1"/>
  <c r="BA39" i="1"/>
  <c r="BB39" i="1" s="1"/>
  <c r="BA26" i="1"/>
  <c r="BB26" i="1" s="1"/>
  <c r="BA40" i="1"/>
  <c r="BB40" i="1" s="1"/>
  <c r="BA23" i="1"/>
  <c r="BA25" i="1"/>
  <c r="BB32" i="1"/>
  <c r="AX73" i="1"/>
  <c r="AZ73" i="1" s="1"/>
  <c r="AX96" i="1"/>
  <c r="AY96" i="1"/>
  <c r="AZ96" i="1"/>
  <c r="BA96" i="1"/>
  <c r="AX88" i="1"/>
  <c r="AY88" i="1"/>
  <c r="AZ88" i="1"/>
  <c r="BA88" i="1"/>
  <c r="BB88" i="1"/>
  <c r="AY72" i="1"/>
  <c r="BA72" i="1"/>
  <c r="BB72" i="1"/>
  <c r="AX68" i="1"/>
  <c r="AY68" i="1"/>
  <c r="AZ68" i="1"/>
  <c r="BA68" i="1"/>
  <c r="BB68" i="1"/>
  <c r="AY63" i="1"/>
  <c r="AZ63" i="1"/>
  <c r="BA63" i="1"/>
  <c r="AX61" i="1"/>
  <c r="AY61" i="1"/>
  <c r="AZ61" i="1"/>
  <c r="BA61" i="1"/>
  <c r="AX57" i="1"/>
  <c r="AY57" i="1"/>
  <c r="AZ57" i="1"/>
  <c r="BA57" i="1"/>
  <c r="AY47" i="1"/>
  <c r="AZ47" i="1"/>
  <c r="BA47" i="1"/>
  <c r="AY42" i="1"/>
  <c r="AZ42" i="1"/>
  <c r="BA42" i="1"/>
  <c r="AY13" i="1"/>
  <c r="AZ13" i="1"/>
  <c r="BB59" i="1"/>
  <c r="BB37" i="1"/>
  <c r="BB14" i="1"/>
  <c r="BB54" i="1"/>
  <c r="AZ74" i="1"/>
  <c r="BB49" i="1"/>
  <c r="AX48" i="1"/>
  <c r="BB48" i="1" s="1"/>
  <c r="AX50" i="1"/>
  <c r="BB50" i="1" s="1"/>
  <c r="BB52" i="1"/>
  <c r="BB15" i="1"/>
  <c r="AX51" i="1"/>
  <c r="BB51" i="1" s="1"/>
  <c r="BB17" i="1"/>
  <c r="BB66" i="1"/>
  <c r="BB21" i="1"/>
  <c r="BB33" i="1"/>
  <c r="BB18" i="1"/>
  <c r="BB16" i="1"/>
  <c r="AX30" i="1"/>
  <c r="BB30" i="1" s="1"/>
  <c r="AX46" i="1"/>
  <c r="AX45" i="1" s="1"/>
  <c r="BB45" i="1" s="1"/>
  <c r="BB29" i="1"/>
  <c r="BB22" i="1"/>
  <c r="BA24" i="1"/>
  <c r="AX63" i="1" l="1"/>
  <c r="DT11" i="1"/>
  <c r="DT106" i="1" s="1"/>
  <c r="DE11" i="1"/>
  <c r="DE106" i="1" s="1"/>
  <c r="DO11" i="1"/>
  <c r="DO106" i="1" s="1"/>
  <c r="CG12" i="1"/>
  <c r="CG11" i="1" s="1"/>
  <c r="CG106" i="1" s="1"/>
  <c r="CF50" i="1"/>
  <c r="BG56" i="1"/>
  <c r="BA13" i="1"/>
  <c r="BA12" i="1" s="1"/>
  <c r="CF40" i="1"/>
  <c r="CP13" i="1"/>
  <c r="CP12" i="1" s="1"/>
  <c r="CE13" i="1"/>
  <c r="CE12" i="1" s="1"/>
  <c r="CP56" i="1"/>
  <c r="BB46" i="1"/>
  <c r="BB24" i="1"/>
  <c r="CM11" i="1"/>
  <c r="CM106" i="1" s="1"/>
  <c r="CI11" i="1"/>
  <c r="CI106" i="1" s="1"/>
  <c r="CO11" i="1"/>
  <c r="CO106" i="1" s="1"/>
  <c r="CH11" i="1"/>
  <c r="CH106" i="1" s="1"/>
  <c r="CK56" i="1"/>
  <c r="CN11" i="1"/>
  <c r="CN106" i="1" s="1"/>
  <c r="CJ11" i="1"/>
  <c r="CJ106" i="1" s="1"/>
  <c r="CK12" i="1"/>
  <c r="CL11" i="1"/>
  <c r="CL106" i="1" s="1"/>
  <c r="BD11" i="1"/>
  <c r="BD106" i="1" s="1"/>
  <c r="BL12" i="1"/>
  <c r="BL11" i="1" s="1"/>
  <c r="BL106" i="1" s="1"/>
  <c r="BI11" i="1"/>
  <c r="BI106" i="1" s="1"/>
  <c r="BE11" i="1"/>
  <c r="BE106" i="1" s="1"/>
  <c r="BJ11" i="1"/>
  <c r="BJ106" i="1" s="1"/>
  <c r="BK11" i="1"/>
  <c r="BK106" i="1" s="1"/>
  <c r="BG12" i="1"/>
  <c r="BC12" i="1"/>
  <c r="BC11" i="1" s="1"/>
  <c r="BC106" i="1" s="1"/>
  <c r="BH12" i="1"/>
  <c r="BH11" i="1" s="1"/>
  <c r="BH106" i="1" s="1"/>
  <c r="BF11" i="1"/>
  <c r="BF106" i="1" s="1"/>
  <c r="CF57" i="1"/>
  <c r="CF63" i="1"/>
  <c r="CE67" i="1"/>
  <c r="CC67" i="1"/>
  <c r="CD56" i="1"/>
  <c r="CB56" i="1"/>
  <c r="CD91" i="1"/>
  <c r="CC12" i="1"/>
  <c r="CD12" i="1"/>
  <c r="CC56" i="1"/>
  <c r="CF96" i="1"/>
  <c r="CF95" i="1" s="1"/>
  <c r="CF91" i="1" s="1"/>
  <c r="CF67" i="1"/>
  <c r="CB72" i="1"/>
  <c r="CB67" i="1" s="1"/>
  <c r="CE56" i="1"/>
  <c r="CB42" i="1"/>
  <c r="CF45" i="1"/>
  <c r="CF46" i="1"/>
  <c r="CF48" i="1"/>
  <c r="CD73" i="1"/>
  <c r="CD72" i="1" s="1"/>
  <c r="CD67" i="1" s="1"/>
  <c r="BB67" i="1"/>
  <c r="BB63" i="1"/>
  <c r="AZ12" i="1"/>
  <c r="AY67" i="1"/>
  <c r="AY12" i="1"/>
  <c r="AX42" i="1"/>
  <c r="AX47" i="1"/>
  <c r="AY56" i="1"/>
  <c r="AX56" i="1"/>
  <c r="BA67" i="1"/>
  <c r="BA56" i="1"/>
  <c r="AZ56" i="1"/>
  <c r="CF47" i="1" l="1"/>
  <c r="CP11" i="1"/>
  <c r="CP106" i="1" s="1"/>
  <c r="BG11" i="1"/>
  <c r="BG106" i="1" s="1"/>
  <c r="CK11" i="1"/>
  <c r="CK106" i="1" s="1"/>
  <c r="CF56" i="1"/>
  <c r="CD11" i="1"/>
  <c r="CD106" i="1" s="1"/>
  <c r="CE11" i="1"/>
  <c r="CE106" i="1" s="1"/>
  <c r="CC11" i="1"/>
  <c r="CC106" i="1" s="1"/>
  <c r="CF13" i="1"/>
  <c r="CB13" i="1"/>
  <c r="CB12" i="1" s="1"/>
  <c r="CB11" i="1" s="1"/>
  <c r="CB106" i="1" s="1"/>
  <c r="CF42" i="1"/>
  <c r="BB23" i="1"/>
  <c r="AX81" i="1"/>
  <c r="AX72" i="1" s="1"/>
  <c r="AX67" i="1" s="1"/>
  <c r="BB25" i="1"/>
  <c r="BB27" i="1"/>
  <c r="AX31" i="1"/>
  <c r="BB44" i="1"/>
  <c r="BB42" i="1" s="1"/>
  <c r="CF12" i="1" l="1"/>
  <c r="CF11" i="1" s="1"/>
  <c r="CF106" i="1" s="1"/>
  <c r="AX13" i="1"/>
  <c r="AX12" i="1" s="1"/>
  <c r="BB31" i="1" l="1"/>
  <c r="BB20" i="1"/>
  <c r="BB58" i="1"/>
  <c r="BB57" i="1" s="1"/>
  <c r="BB55" i="1"/>
  <c r="BB62" i="1"/>
  <c r="BB61" i="1" s="1"/>
  <c r="AZ80" i="1"/>
  <c r="AZ82" i="1"/>
  <c r="AZ83" i="1"/>
  <c r="BB53" i="1"/>
  <c r="AZ92" i="1"/>
  <c r="AY95" i="1"/>
  <c r="AY91" i="1" s="1"/>
  <c r="AY11" i="1" s="1"/>
  <c r="AY106" i="1" s="1"/>
  <c r="AZ95" i="1"/>
  <c r="BA95" i="1"/>
  <c r="BA91" i="1" s="1"/>
  <c r="BA11" i="1" s="1"/>
  <c r="BA106" i="1" s="1"/>
  <c r="AX95" i="1"/>
  <c r="AX91" i="1" s="1"/>
  <c r="AX11" i="1" s="1"/>
  <c r="AX106" i="1" s="1"/>
  <c r="BB101" i="1"/>
  <c r="BB102" i="1"/>
  <c r="BB103" i="1"/>
  <c r="BB104" i="1"/>
  <c r="BB100" i="1"/>
  <c r="BB99" i="1"/>
  <c r="BB98" i="1"/>
  <c r="BB97" i="1"/>
  <c r="BW23" i="1"/>
  <c r="BW40" i="1"/>
  <c r="CA40" i="1" s="1"/>
  <c r="BW15" i="1"/>
  <c r="BW51" i="1"/>
  <c r="BW38" i="1"/>
  <c r="CA38" i="1" s="1"/>
  <c r="BY60" i="1"/>
  <c r="BY57" i="1" s="1"/>
  <c r="BW60" i="1"/>
  <c r="BW73" i="1"/>
  <c r="BW83" i="1"/>
  <c r="BY64" i="1"/>
  <c r="BY63" i="1" s="1"/>
  <c r="BX64" i="1"/>
  <c r="BW43" i="1"/>
  <c r="CA43" i="1" s="1"/>
  <c r="BX79" i="1"/>
  <c r="BW79" i="1"/>
  <c r="BW32" i="1"/>
  <c r="BX31" i="1"/>
  <c r="BW44" i="1"/>
  <c r="BW31" i="1" s="1"/>
  <c r="BW27" i="1"/>
  <c r="CA27" i="1" s="1"/>
  <c r="BW25" i="1"/>
  <c r="BZ25" i="1"/>
  <c r="BW24" i="1"/>
  <c r="CA24" i="1" s="1"/>
  <c r="BW29" i="1"/>
  <c r="CA29" i="1" s="1"/>
  <c r="BW16" i="1"/>
  <c r="BW77" i="1"/>
  <c r="BY77" i="1" s="1"/>
  <c r="BW28" i="1"/>
  <c r="BW85" i="1"/>
  <c r="BY85" i="1" s="1"/>
  <c r="BW45" i="1"/>
  <c r="BW78" i="1"/>
  <c r="BY78" i="1" s="1"/>
  <c r="BW104" i="1"/>
  <c r="CA104" i="1" s="1"/>
  <c r="CA103" i="1"/>
  <c r="CA102" i="1"/>
  <c r="CA101" i="1"/>
  <c r="CA100" i="1"/>
  <c r="CA99" i="1"/>
  <c r="CA98" i="1"/>
  <c r="CA97" i="1"/>
  <c r="BZ96" i="1"/>
  <c r="BZ95" i="1" s="1"/>
  <c r="BZ91" i="1" s="1"/>
  <c r="BY96" i="1"/>
  <c r="BY95" i="1" s="1"/>
  <c r="BY91" i="1" s="1"/>
  <c r="BX96" i="1"/>
  <c r="BX95" i="1" s="1"/>
  <c r="BX91" i="1" s="1"/>
  <c r="BW96" i="1"/>
  <c r="BW95" i="1" s="1"/>
  <c r="BW91" i="1" s="1"/>
  <c r="BY90" i="1"/>
  <c r="BY89" i="1"/>
  <c r="CA88" i="1"/>
  <c r="BZ88" i="1"/>
  <c r="BX88" i="1"/>
  <c r="BW88" i="1"/>
  <c r="CA86" i="1"/>
  <c r="BZ86" i="1"/>
  <c r="BY86" i="1"/>
  <c r="BX86" i="1"/>
  <c r="BW86" i="1"/>
  <c r="BY84" i="1"/>
  <c r="BY83" i="1"/>
  <c r="BY82" i="1"/>
  <c r="BW81" i="1"/>
  <c r="BY80" i="1"/>
  <c r="BY75" i="1"/>
  <c r="BY74" i="1"/>
  <c r="BY73" i="1"/>
  <c r="CA72" i="1"/>
  <c r="BZ72" i="1"/>
  <c r="BX72" i="1"/>
  <c r="BX71" i="1"/>
  <c r="BX68" i="1" s="1"/>
  <c r="CA68" i="1"/>
  <c r="BZ68" i="1"/>
  <c r="BY68" i="1"/>
  <c r="BW68" i="1"/>
  <c r="CA65" i="1"/>
  <c r="BZ63" i="1"/>
  <c r="BX63" i="1"/>
  <c r="BW62" i="1"/>
  <c r="BW61" i="1" s="1"/>
  <c r="BZ61" i="1"/>
  <c r="BY61" i="1"/>
  <c r="BX61" i="1"/>
  <c r="BZ57" i="1"/>
  <c r="BX57" i="1"/>
  <c r="BW57" i="1"/>
  <c r="BW54" i="1"/>
  <c r="CA54" i="1" s="1"/>
  <c r="CA53" i="1"/>
  <c r="CA52" i="1"/>
  <c r="CA49" i="1"/>
  <c r="CA48" i="1"/>
  <c r="BZ47" i="1"/>
  <c r="BY47" i="1"/>
  <c r="BX47" i="1"/>
  <c r="CA46" i="1"/>
  <c r="CA45" i="1"/>
  <c r="BZ42" i="1"/>
  <c r="BY42" i="1"/>
  <c r="BX42" i="1"/>
  <c r="BY41" i="1"/>
  <c r="BY13" i="1" s="1"/>
  <c r="BX41" i="1"/>
  <c r="CA39" i="1"/>
  <c r="CA37" i="1"/>
  <c r="CA36" i="1"/>
  <c r="CA33" i="1"/>
  <c r="CA32" i="1"/>
  <c r="BW30" i="1"/>
  <c r="CA30" i="1" s="1"/>
  <c r="CA28" i="1"/>
  <c r="CA26" i="1"/>
  <c r="CA25" i="1"/>
  <c r="CA23" i="1"/>
  <c r="CA22" i="1"/>
  <c r="CA21" i="1"/>
  <c r="CA16" i="1"/>
  <c r="CA15" i="1"/>
  <c r="BW14" i="1"/>
  <c r="CA14" i="1" s="1"/>
  <c r="BZ13" i="1"/>
  <c r="BX13" i="1"/>
  <c r="AS14" i="1"/>
  <c r="AW14" i="1" s="1"/>
  <c r="AS30" i="1"/>
  <c r="AU41" i="1"/>
  <c r="AT41" i="1"/>
  <c r="AT13" i="1" s="1"/>
  <c r="AV25" i="1"/>
  <c r="CA60" i="1" l="1"/>
  <c r="CA57" i="1" s="1"/>
  <c r="BY79" i="1"/>
  <c r="BY72" i="1" s="1"/>
  <c r="BY67" i="1" s="1"/>
  <c r="CA31" i="1"/>
  <c r="CA13" i="1" s="1"/>
  <c r="BW47" i="1"/>
  <c r="BB13" i="1"/>
  <c r="BB12" i="1" s="1"/>
  <c r="BB96" i="1"/>
  <c r="BB95" i="1" s="1"/>
  <c r="BB91" i="1" s="1"/>
  <c r="AZ72" i="1"/>
  <c r="AZ67" i="1" s="1"/>
  <c r="BB56" i="1"/>
  <c r="BB47" i="1"/>
  <c r="BW42" i="1"/>
  <c r="CA51" i="1"/>
  <c r="CA47" i="1" s="1"/>
  <c r="BW72" i="1"/>
  <c r="BW67" i="1" s="1"/>
  <c r="CA44" i="1"/>
  <c r="CA42" i="1" s="1"/>
  <c r="BW64" i="1"/>
  <c r="BW63" i="1" s="1"/>
  <c r="BW56" i="1" s="1"/>
  <c r="BY56" i="1"/>
  <c r="AZ91" i="1"/>
  <c r="BZ12" i="1"/>
  <c r="BW13" i="1"/>
  <c r="BY12" i="1"/>
  <c r="BZ56" i="1"/>
  <c r="BX12" i="1"/>
  <c r="BZ67" i="1"/>
  <c r="CA67" i="1"/>
  <c r="BY88" i="1"/>
  <c r="BX56" i="1"/>
  <c r="BX67" i="1"/>
  <c r="CA96" i="1"/>
  <c r="CA95" i="1" s="1"/>
  <c r="CA91" i="1" s="1"/>
  <c r="CA62" i="1"/>
  <c r="CA61" i="1" s="1"/>
  <c r="AW32" i="1"/>
  <c r="AS40" i="1"/>
  <c r="AW40" i="1" s="1"/>
  <c r="AW33" i="1"/>
  <c r="AW36" i="1"/>
  <c r="AS51" i="1"/>
  <c r="AU13" i="1"/>
  <c r="AV13" i="1"/>
  <c r="AW15" i="1"/>
  <c r="AW16" i="1"/>
  <c r="AW21" i="1"/>
  <c r="AW22" i="1"/>
  <c r="AS23" i="1"/>
  <c r="AW23" i="1" s="1"/>
  <c r="AS24" i="1"/>
  <c r="AW24" i="1" s="1"/>
  <c r="AW25" i="1"/>
  <c r="AW26" i="1"/>
  <c r="AW27" i="1"/>
  <c r="AW28" i="1"/>
  <c r="AW30" i="1"/>
  <c r="AS31" i="1"/>
  <c r="AW31" i="1" s="1"/>
  <c r="AW37" i="1"/>
  <c r="AW39" i="1"/>
  <c r="AT57" i="1"/>
  <c r="AU57" i="1"/>
  <c r="AV57" i="1"/>
  <c r="AW57" i="1"/>
  <c r="AS57" i="1"/>
  <c r="AT63" i="1"/>
  <c r="AU63" i="1"/>
  <c r="AV63" i="1"/>
  <c r="AS64" i="1"/>
  <c r="AS63" i="1" s="1"/>
  <c r="AS62" i="1"/>
  <c r="AS61" i="1" s="1"/>
  <c r="AT61" i="1"/>
  <c r="AU61" i="1"/>
  <c r="AV61" i="1"/>
  <c r="AT47" i="1"/>
  <c r="AU47" i="1"/>
  <c r="AV47" i="1"/>
  <c r="AW51" i="1"/>
  <c r="AW52" i="1"/>
  <c r="AW53" i="1"/>
  <c r="AW65" i="1"/>
  <c r="AW49" i="1"/>
  <c r="AW48" i="1"/>
  <c r="AS45" i="1"/>
  <c r="AW45" i="1" s="1"/>
  <c r="AT42" i="1"/>
  <c r="AU42" i="1"/>
  <c r="AV42" i="1"/>
  <c r="AS54" i="1"/>
  <c r="AW54" i="1" s="1"/>
  <c r="AW46" i="1"/>
  <c r="AT86" i="1"/>
  <c r="AU86" i="1"/>
  <c r="AV86" i="1"/>
  <c r="AW86" i="1"/>
  <c r="AS86" i="1"/>
  <c r="AU68" i="1"/>
  <c r="AV68" i="1"/>
  <c r="AW68" i="1"/>
  <c r="AS68" i="1"/>
  <c r="AT71" i="1"/>
  <c r="AT68" i="1" s="1"/>
  <c r="AT72" i="1"/>
  <c r="AV72" i="1"/>
  <c r="AW72" i="1"/>
  <c r="AU73" i="1"/>
  <c r="AU74" i="1"/>
  <c r="AU79" i="1"/>
  <c r="AU82" i="1"/>
  <c r="AU80" i="1"/>
  <c r="AS72" i="1"/>
  <c r="AU77" i="1"/>
  <c r="AU75" i="1"/>
  <c r="AU83" i="1"/>
  <c r="AU84" i="1"/>
  <c r="AU85" i="1"/>
  <c r="AT88" i="1"/>
  <c r="AV88" i="1"/>
  <c r="AW88" i="1"/>
  <c r="AS88" i="1"/>
  <c r="AS104" i="1"/>
  <c r="AW104" i="1" s="1"/>
  <c r="AT96" i="1"/>
  <c r="AT95" i="1" s="1"/>
  <c r="AT91" i="1" s="1"/>
  <c r="AU96" i="1"/>
  <c r="AU95" i="1" s="1"/>
  <c r="AU91" i="1" s="1"/>
  <c r="AV96" i="1"/>
  <c r="AV95" i="1" s="1"/>
  <c r="AV91" i="1" s="1"/>
  <c r="AS96" i="1"/>
  <c r="AS95" i="1" s="1"/>
  <c r="AS91" i="1" s="1"/>
  <c r="AW103" i="1"/>
  <c r="AW102" i="1"/>
  <c r="AW101" i="1"/>
  <c r="AW100" i="1"/>
  <c r="AW99" i="1"/>
  <c r="AW98" i="1"/>
  <c r="AW97" i="1"/>
  <c r="AS42" i="1" l="1"/>
  <c r="AS47" i="1"/>
  <c r="AZ11" i="1"/>
  <c r="AZ106" i="1" s="1"/>
  <c r="BB11" i="1"/>
  <c r="BB106" i="1" s="1"/>
  <c r="BW12" i="1"/>
  <c r="BW11" i="1" s="1"/>
  <c r="CA64" i="1"/>
  <c r="CA63" i="1" s="1"/>
  <c r="CA56" i="1" s="1"/>
  <c r="BZ11" i="1"/>
  <c r="BZ106" i="1" s="1"/>
  <c r="CA12" i="1"/>
  <c r="BY11" i="1"/>
  <c r="BY106" i="1" s="1"/>
  <c r="BX11" i="1"/>
  <c r="BX106" i="1" s="1"/>
  <c r="AU88" i="1"/>
  <c r="AT67" i="1"/>
  <c r="AW64" i="1"/>
  <c r="AW63" i="1" s="1"/>
  <c r="AT56" i="1"/>
  <c r="AV12" i="1"/>
  <c r="AW13" i="1"/>
  <c r="AU12" i="1"/>
  <c r="AV67" i="1"/>
  <c r="AV56" i="1"/>
  <c r="AT12" i="1"/>
  <c r="AW42" i="1"/>
  <c r="AU56" i="1"/>
  <c r="AU72" i="1"/>
  <c r="AU67" i="1" s="1"/>
  <c r="AS67" i="1"/>
  <c r="AS56" i="1"/>
  <c r="AW67" i="1"/>
  <c r="AW47" i="1"/>
  <c r="AS13" i="1"/>
  <c r="AS12" i="1" s="1"/>
  <c r="AW62" i="1"/>
  <c r="AW61" i="1" s="1"/>
  <c r="AW96" i="1"/>
  <c r="AW95" i="1" s="1"/>
  <c r="AW91" i="1" s="1"/>
  <c r="CA11" i="1" l="1"/>
  <c r="CA106" i="1" s="1"/>
  <c r="BW106" i="1"/>
  <c r="AT11" i="1"/>
  <c r="AT106" i="1" s="1"/>
  <c r="AV11" i="1"/>
  <c r="AV106" i="1" s="1"/>
  <c r="AU11" i="1"/>
  <c r="AU106" i="1" s="1"/>
  <c r="AW12" i="1"/>
  <c r="AW56" i="1"/>
  <c r="AS11" i="1"/>
  <c r="AS106" i="1" s="1"/>
  <c r="AW11" i="1" l="1"/>
  <c r="AW106" i="1" s="1"/>
</calcChain>
</file>

<file path=xl/sharedStrings.xml><?xml version="1.0" encoding="utf-8"?>
<sst xmlns="http://schemas.openxmlformats.org/spreadsheetml/2006/main" count="3617" uniqueCount="725">
  <si>
    <t/>
  </si>
  <si>
    <t>Приложение 1</t>
  </si>
  <si>
    <t>Единица измерения: тыс руб (с точностью до первого десятичного знака)</t>
  </si>
  <si>
    <t>Наименование полномочия, 
расходного обязательства</t>
  </si>
  <si>
    <t>Код			
стро-			
ки</t>
  </si>
  <si>
    <t>Правовое основание финансового обеспечения расходного полномочия муниципального образования</t>
  </si>
  <si>
    <t>Группа полномочий</t>
  </si>
  <si>
    <t>Код расхода											
по БК</t>
  </si>
  <si>
    <t>Объем средств на исполнение расходного обязательства</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</si>
  <si>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</si>
  <si>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</si>
  <si>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</si>
  <si>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</si>
  <si>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</si>
  <si>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</si>
  <si>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отчетный  2020 г.</t>
  </si>
  <si>
    <t>Текущий 2021 г.</t>
  </si>
  <si>
    <t>Очередной 2022 г.</t>
  </si>
  <si>
    <t>Плановый период</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</si>
  <si>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</si>
  <si>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</si>
  <si>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</si>
  <si>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</si>
  <si>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</si>
  <si>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</si>
  <si>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</si>
  <si>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</si>
  <si>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</si>
  <si>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</si>
  <si>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</si>
  <si>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</si>
  <si>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</si>
  <si>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Всего</t>
  </si>
  <si>
    <t>1-й год пп</t>
  </si>
  <si>
    <t>2-й год пп</t>
  </si>
  <si>
    <t>1-й год пп</t>
  </si>
  <si>
    <t>2-й год пп</t>
  </si>
  <si>
    <t>наименование,									
номер и дата</t>
  </si>
  <si>
    <t>номер						
статьи						
(подстатьи),						
пункта						
(подпункта)</t>
  </si>
  <si>
    <t>дата					
вступле-					
ния в си-					
лу, срок					
действия</t>
  </si>
  <si>
    <t>код НПА</t>
  </si>
  <si>
    <t>наименование,									
номер и дата</t>
  </si>
  <si>
    <t>РЗПРЗ</t>
  </si>
  <si>
    <t>утвержденные бюджетные назначения</t>
  </si>
  <si>
    <t>исполнено</t>
  </si>
  <si>
    <t>финансовый год</t>
  </si>
  <si>
    <t>за счет средств федерального бюджета</t>
  </si>
  <si>
    <t>за счет средств бюджета субъекта Российской Федерации</t>
  </si>
  <si>
    <t>за счет иных безвозмездных поступлений</t>
  </si>
  <si>
    <t>2020 г.</t>
  </si>
  <si>
    <t>2019 г.</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</si>
  <si>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</si>
  <si>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</si>
  <si>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</si>
  <si>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</si>
  <si>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</si>
  <si>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</si>
  <si>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</si>
  <si>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</si>
  <si>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</si>
  <si>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</si>
  <si>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</si>
  <si>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</si>
  <si>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</si>
  <si>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</si>
  <si>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</si>
  <si>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</si>
  <si>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</si>
  <si>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</si>
  <si>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</si>
  <si>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</si>
  <si>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</si>
  <si>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</si>
  <si>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</si>
  <si>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</si>
  <si>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</si>
  <si>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</si>
  <si>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</si>
  <si>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</si>
  <si>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</si>
  <si>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</si>
  <si>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</si>
  <si>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</si>
  <si>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</si>
  <si>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</si>
  <si>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</si>
  <si>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</si>
  <si>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</si>
  <si>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</si>
  <si>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</si>
  <si>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</si>
  <si>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</si>
  <si>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</si>
  <si>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</si>
  <si>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</si>
  <si>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</si>
  <si>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</si>
  <si>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</si>
  <si>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</si>
  <si>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</si>
  <si>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</si>
  <si>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</si>
  <si>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</si>
  <si>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</si>
  <si>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</si>
  <si>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</si>
  <si>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</si>
  <si>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</si>
  <si>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</si>
  <si>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</si>
  <si>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</si>
  <si>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</si>
  <si>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</si>
  <si>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</si>
  <si>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</si>
  <si>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</si>
  <si>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</si>
  <si>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</si>
  <si>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</si>
  <si>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</si>
  <si>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</si>
  <si>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</si>
  <si>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</si>
  <si>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</si>
  <si>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</si>
  <si>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</si>
  <si>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</si>
  <si>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</si>
  <si>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</si>
  <si>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</si>
  <si>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</si>
  <si>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</si>
  <si>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</si>
  <si>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</si>
  <si>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</si>
  <si>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</si>
  <si>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</si>
  <si>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</si>
  <si>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</si>
  <si>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</si>
  <si>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</si>
  <si>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</si>
  <si>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</si>
  <si>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</si>
  <si>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</si>
  <si>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</si>
  <si>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</si>
  <si>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</si>
  <si>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</si>
  <si>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</si>
  <si>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</si>
  <si>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</si>
  <si>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</si>
  <si>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</si>
  <si>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</si>
  <si>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</si>
  <si>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</si>
  <si>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</si>
  <si>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</si>
  <si>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</si>
  <si>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</si>
  <si>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</si>
  <si>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</si>
  <si>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</si>
  <si>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</si>
  <si>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</si>
  <si>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</si>
  <si>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</si>
  <si>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</si>
  <si>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</si>
  <si>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t>
  </si>
  <si>
    <t>Расходные обязательства, возникшие в результате принятия нормативных правовых актов муниципального района, заключения договоров (соглашений), всего</t>
  </si>
  <si>
    <t>1000</t>
  </si>
  <si>
    <t>x</t>
  </si>
  <si>
    <t>1.1.</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</si>
  <si>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</si>
  <si>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</si>
  <si>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t>
  </si>
  <si>
    <t>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</si>
  <si>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t>1002</t>
  </si>
  <si>
    <t>1.1.1.1.</t>
  </si>
  <si>
    <t>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</si>
  <si>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1003</t>
  </si>
  <si>
    <t>0103,0111,0113,0309,0501,1003</t>
  </si>
  <si>
    <t>индексный,плановый</t>
  </si>
  <si>
    <t>1.1.1.3.</t>
  </si>
  <si>
    <t>владение, пользование и распоряжение имуществом, находящимся в муниципальной собственности муниципального района</t>
  </si>
  <si>
    <t>1005</t>
  </si>
  <si>
    <t>0113</t>
  </si>
  <si>
    <t>1.1.1.5.</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</si>
  <si>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</si>
  <si>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1007</t>
  </si>
  <si>
    <t>0409</t>
  </si>
  <si>
    <t>1.1.1.7.</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</si>
  <si>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водного транспорта)</t>
  </si>
  <si>
    <t>1009</t>
  </si>
  <si>
    <t>индексный</t>
  </si>
  <si>
    <t>1.1.1.8.</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</si>
  <si>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</si>
  <si>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</si>
  <si>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0408</t>
  </si>
  <si>
    <t>1.1.1.11.</t>
  </si>
  <si>
    <t>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</si>
  <si>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1013</t>
  </si>
  <si>
    <t>0314</t>
  </si>
  <si>
    <t>1.1.1.12.</t>
  </si>
  <si>
    <t>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района, реализацию прав коренных малочисленных народов и других национальных меньшинств, обеспечение социальной и культурной адаптации мигрантов, профилактику межнациональных (межэтнических) конфликтов</t>
  </si>
  <si>
    <t>1014</t>
  </si>
  <si>
    <t>0801</t>
  </si>
  <si>
    <t>1.1.1.13.</t>
  </si>
  <si>
    <t>участие в предупреждении и ликвидации последствий чрезвычайных ситуаций на территории муниципального района</t>
  </si>
  <si>
    <t>1015</t>
  </si>
  <si>
    <t>0309</t>
  </si>
  <si>
    <t>1.1.1.17.</t>
  </si>
  <si>
    <t>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</si>
  <si>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</si>
  <si>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0701</t>
  </si>
  <si>
    <t>1.1.1.18.</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</si>
  <si>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</si>
  <si>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1020</t>
  </si>
  <si>
    <t>0702</t>
  </si>
  <si>
    <t>1.1.1.19.</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</si>
  <si>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</si>
  <si>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1021</t>
  </si>
  <si>
    <t>1.1.1.20.</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</si>
  <si>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</si>
  <si>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1022</t>
  </si>
  <si>
    <t>0703</t>
  </si>
  <si>
    <t>1.1.1.21.</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</si>
  <si>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</si>
  <si>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</si>
  <si>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0707</t>
  </si>
  <si>
    <t>1.1.1.22.</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</si>
  <si>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</si>
  <si>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1024</t>
  </si>
  <si>
    <t>0709</t>
  </si>
  <si>
    <t>1.1.1.23.</t>
  </si>
  <si>
    <t>создание условий для оказания медицинской помощи населению на территории муниципального района (за исключением территорий поселений,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</si>
  <si>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1025</t>
  </si>
  <si>
    <t>0113,1003</t>
  </si>
  <si>
    <t>1.1.1.24.</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</si>
  <si>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</si>
  <si>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1026</t>
  </si>
  <si>
    <t>0605</t>
  </si>
  <si>
    <t>1.1.1.25.</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</si>
  <si>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</si>
  <si>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1027</t>
  </si>
  <si>
    <t>0412</t>
  </si>
  <si>
    <t>1.1.1.31.</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</si>
  <si>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</si>
  <si>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</si>
  <si>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плановый</t>
  </si>
  <si>
    <t>1.1.1.32.</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</si>
  <si>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</si>
  <si>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1034</t>
  </si>
  <si>
    <t>0804</t>
  </si>
  <si>
    <t>1.1.1.39.</t>
  </si>
  <si>
    <t>создание условий для расширения рынка сельскохозяйственной продукции, сырья и продовольствия</t>
  </si>
  <si>
    <t>1041</t>
  </si>
  <si>
    <t>0405</t>
  </si>
  <si>
    <t>1.1.1.40.</t>
  </si>
  <si>
    <t>создание условий для развития сельскохозяйственного производства в поселениях в сфере животноводства без учета рыболовства и рыбоводства</t>
  </si>
  <si>
    <t>1042</t>
  </si>
  <si>
    <t>1.1.1.41.</t>
  </si>
  <si>
    <t>создание условий для развития сельскохозяйственного производства в поселениях в сфере растениеводства</t>
  </si>
  <si>
    <t>1043</t>
  </si>
  <si>
    <t>1.1.1.42.</t>
  </si>
  <si>
    <t>содействие развитию малого и среднего предпринимательства</t>
  </si>
  <si>
    <t>1044</t>
  </si>
  <si>
    <t>1.1.1.43.</t>
  </si>
  <si>
    <t>оказание поддержки социально ориентированным некоммерческим организациям, благотворительной деятельности и добровольчеству (волонтерству)</t>
  </si>
  <si>
    <t>1045</t>
  </si>
  <si>
    <t>1.1.1.44.</t>
  </si>
  <si>
    <t>обеспечение условий для развития на территории муниципального района физической культуры, школьного спорта и массового спорта</t>
  </si>
  <si>
    <t>1046</t>
  </si>
  <si>
    <t>1105</t>
  </si>
  <si>
    <t>1.1.1.45.</t>
  </si>
  <si>
    <t>организация проведения официальных физкультурно-оздоровительных и спортивных мероприятий муниципального района</t>
  </si>
  <si>
    <t>1047</t>
  </si>
  <si>
    <t>1.1.1.46.</t>
  </si>
  <si>
    <t>организация и осуществление мероприятий межпоселенческого характера по работе с детьми и молодежью</t>
  </si>
  <si>
    <t>1048</t>
  </si>
  <si>
    <t>0707,1003,1006</t>
  </si>
  <si>
    <t>1.1.1.53.</t>
  </si>
  <si>
    <t>организация в соответствии с Федеральным законом от 24 июля 2007 г.  № 221-ФЗ «О государственном кадастре недвижимости» выполнения комплексных кадастровых работ и утверждение карты-плана территории</t>
  </si>
  <si>
    <t>1055</t>
  </si>
  <si>
    <t>1.1.2.</t>
  </si>
  <si>
    <t>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</si>
  <si>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1100</t>
  </si>
  <si>
    <t>1.1.2.1.</t>
  </si>
  <si>
    <t>составление и рассмотрение проекта бюджета поселения, исполнение бюджета поселения, составление отчета об исполнении бюджета поселения</t>
  </si>
  <si>
    <t>1101</t>
  </si>
  <si>
    <t>0314,1004</t>
  </si>
  <si>
    <t>1.1.2.18.</t>
  </si>
  <si>
    <t>организация библиотечного обслуживания населения, комплектование и обеспечение сохранности библиотечных фондов библиотек  поселения</t>
  </si>
  <si>
    <t>1118</t>
  </si>
  <si>
    <t>1.1.2.48.</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</si>
  <si>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</si>
  <si>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1148</t>
  </si>
  <si>
    <t>0104,0106,0412</t>
  </si>
  <si>
    <t>1.1.2.49.</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</si>
  <si>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</si>
  <si>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1149</t>
  </si>
  <si>
    <t>1.2.</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</si>
  <si>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</si>
  <si>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</si>
  <si>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t>
  </si>
  <si>
    <t>1201</t>
  </si>
  <si>
    <t>0104,0106</t>
  </si>
  <si>
    <t>1.2.2.</t>
  </si>
  <si>
    <t>1202</t>
  </si>
  <si>
    <t>1.2.6.</t>
  </si>
  <si>
    <t>принятие устава муниципального образования и внесение в него изменений и дополнений, издание муниципальных правовых актов</t>
  </si>
  <si>
    <t>1206</t>
  </si>
  <si>
    <t>0102,0103</t>
  </si>
  <si>
    <t>1.2.8.</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</si>
  <si>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</si>
  <si>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</si>
  <si>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0113,0405,0412,0505</t>
  </si>
  <si>
    <t>1.2.13.</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</si>
  <si>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</si>
  <si>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1213</t>
  </si>
  <si>
    <t>0107</t>
  </si>
  <si>
    <t>1.2.17.</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</si>
  <si>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</si>
  <si>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1217</t>
  </si>
  <si>
    <t>1.2.21.</t>
  </si>
  <si>
    <t>установление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</si>
  <si>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1221</t>
  </si>
  <si>
    <t>0103,0104,0106,0113,0309,0412,0505,0702,0703,0709,0801,0804</t>
  </si>
  <si>
    <t>1.2.23.</t>
  </si>
  <si>
    <t>предоставление доплаты за выслугу лет к трудовой пенсии муниципальным служащим за счет средств местного бюджета</t>
  </si>
  <si>
    <t>1223</t>
  </si>
  <si>
    <t>1.3.</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</si>
  <si>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</si>
  <si>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1300</t>
  </si>
  <si>
    <t>1.3.1.</t>
  </si>
  <si>
    <t>по перечню, предусмотренному частью 1 статьи 15.1 Федерального закона от 6 октября 2003 г. № 131-ФЗ «Об общих принципах организации местного самоуправления в Российской Федерации», всего</t>
  </si>
  <si>
    <t>1301</t>
  </si>
  <si>
    <t>1.3.1.1.</t>
  </si>
  <si>
    <t>создание музеев муниципального района</t>
  </si>
  <si>
    <t>1302</t>
  </si>
  <si>
    <t>1.3.1.2.</t>
  </si>
  <si>
    <t>участие в осуществлении деятельности по опеке и попечительству</t>
  </si>
  <si>
    <t>1303</t>
  </si>
  <si>
    <t>1004</t>
  </si>
  <si>
    <t>1.3.1.8.</t>
  </si>
  <si>
    <t>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 № 181-ФЗ «О социальной защите инвалидов в Российской Федерации»</t>
  </si>
  <si>
    <t>1309</t>
  </si>
  <si>
    <t>1004,1006</t>
  </si>
  <si>
    <t>1.3.3.</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</si>
  <si>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</si>
  <si>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1500</t>
  </si>
  <si>
    <t>1.3.3.7.</t>
  </si>
  <si>
    <t>адресная социальная помощь отдельным категориям граждан</t>
  </si>
  <si>
    <t>1508</t>
  </si>
  <si>
    <t>1003,1004</t>
  </si>
  <si>
    <t>1.3.4.</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</si>
  <si>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</si>
  <si>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1600</t>
  </si>
  <si>
    <t>1.3.4.2.</t>
  </si>
  <si>
    <t>Федеральный закон от 24.07.2008 N 161-ФЗ "О содействии развитию жилищного строительства" стимулирование строительства индивидуальных жилых домов и прочее жилое строительство и выкуп, кроме обеспечения жильем нуждающихся в жилых помещениях малоимущих граждан жилыми помещениями)</t>
  </si>
  <si>
    <t>1602</t>
  </si>
  <si>
    <t>0501,1003,1004</t>
  </si>
  <si>
    <t>1.3.4.3.</t>
  </si>
  <si>
    <t>Федеральный закон от 30.03.1999 N 52-ФЗ "О санитарно-эпидемиологическом благополучии населения", Федеральный закон от 01.04.2020 N 103-ФЗ
"О внесении изменений в ФЗ "О приостановлении действия отдельных положений БК РФ и установлении особенностей исполнения федерального бюджета в 2020 году"</t>
  </si>
  <si>
    <t>1603</t>
  </si>
  <si>
    <t>0103,0104,0113,0412,0701,0702,0703,0707,0801,0804,0907</t>
  </si>
  <si>
    <t>1.3.4.5.</t>
  </si>
  <si>
    <t>Полномочия, связанные с исполнением судебных актов – пункт 1 статьи 1 Федерального закона от 2 октября 2007 г. № 229-ФЗ 
«Об исполнительном производстве»</t>
  </si>
  <si>
    <t>1605</t>
  </si>
  <si>
    <t>1.4.</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</si>
  <si>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</si>
  <si>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</si>
  <si>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1.4.1.</t>
  </si>
  <si>
    <t>за счет субвенций, предоставленных из федерального бюджета, всего</t>
  </si>
  <si>
    <t>1701</t>
  </si>
  <si>
    <t>1.4.1.2.</t>
  </si>
  <si>
    <t>по составлению (изменению) списков кандидатов в присяжные заседатели</t>
  </si>
  <si>
    <t>1703</t>
  </si>
  <si>
    <t>0105</t>
  </si>
  <si>
    <t>1.4.1.11.</t>
  </si>
  <si>
    <t>на выплату единовременного пособия при всех формах устройства детей, лишенных родительского попечения, в семью</t>
  </si>
  <si>
    <t>1712</t>
  </si>
  <si>
    <t>1.4.1.30.</t>
  </si>
  <si>
    <t>осуществление полномочий по проведению Всероссийской переписи населения 2020 года</t>
  </si>
  <si>
    <t>1731</t>
  </si>
  <si>
    <t>1.4.2.</t>
  </si>
  <si>
    <t>за счет субвенций, предоставленных из бюджета субъекта Российской Федерации, всего</t>
  </si>
  <si>
    <t>1800</t>
  </si>
  <si>
    <t>1.4.2.1.</t>
  </si>
  <si>
    <t>1801</t>
  </si>
  <si>
    <t>0113,0401,1004,1006</t>
  </si>
  <si>
    <t>1.4.2.2.</t>
  </si>
  <si>
    <t>1802</t>
  </si>
  <si>
    <t>1.4.2.5.</t>
  </si>
  <si>
    <t>Поддержка сельскохозяйственного производства (за исключением мероприятий, предусмотренных федеральными целевыми программами),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</si>
  <si>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1805</t>
  </si>
  <si>
    <t>1.4.2.6.</t>
  </si>
  <si>
    <t>Поддержка сельскохозяйственного производства (за исключением мероприятий, предусмотренных федеральными целевыми программами),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</si>
  <si>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1806</t>
  </si>
  <si>
    <t>1.4.2.7.</t>
  </si>
  <si>
    <t>Поддержка сельскохозяйственного производства (за исключением мероприятий, предусмотренных федеральными целевыми программами),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</si>
  <si>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1807</t>
  </si>
  <si>
    <t>1.4.2.21.</t>
  </si>
  <si>
    <t>на организацию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</si>
  <si>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1821</t>
  </si>
  <si>
    <t>1.4.2.28.</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</si>
  <si>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</si>
  <si>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1828</t>
  </si>
  <si>
    <t>1.4.2.36.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</si>
  <si>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</si>
  <si>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1836</t>
  </si>
  <si>
    <t>1.4.2.37.</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</si>
  <si>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</si>
  <si>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1837</t>
  </si>
  <si>
    <t>0702,0703</t>
  </si>
  <si>
    <t>1.4.2.38.</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</si>
  <si>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</si>
  <si>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</si>
  <si>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1.4.2.51.</t>
  </si>
  <si>
    <t>на участие в урегулировании коллективных трудовых споров, на осуществление мероприятий в области охраны труда, предусмотренных трудовым законодательством, на осуществление уведомительной регистрации региональных соглашений, территориальных соглашений и коллективных договоров</t>
  </si>
  <si>
    <t>1851</t>
  </si>
  <si>
    <t>1006</t>
  </si>
  <si>
    <t>1.4.2.89.</t>
  </si>
  <si>
    <t>на осуществление полномочий в связи с установлением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года № 4520-1 «О государственных гарантиях и компенсациях для лиц, работающих и проживающих в районах Крайнего Севера и приравненных к ним местностях»</t>
  </si>
  <si>
    <t>1889</t>
  </si>
  <si>
    <t>1.4.2.93.</t>
  </si>
  <si>
    <t>на обеспечение функционирования государственного бюджетного учреждения по государственной кадастровой оценке в соответствии с пунктом 2 статьи 6 Федерального закона от 3 июля 2016 г. № 237-ФЗ «О государственной кадастровой оценке», на формирование и содержание архивных фондов субъекта Российской Федерации</t>
  </si>
  <si>
    <t>1893</t>
  </si>
  <si>
    <t>1.4.3.</t>
  </si>
  <si>
    <t>за счет собственных доходов и источников финансирования дефицита бюджета муниципального района (кредитов), всего</t>
  </si>
  <si>
    <t>1900</t>
  </si>
  <si>
    <t>1.4.3.2.</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</si>
  <si>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</si>
  <si>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1902</t>
  </si>
  <si>
    <t>1.5.</t>
  </si>
  <si>
    <t>отдельные государственные полномочия, не переданные, но осуществляемые органами местного самоуправления за счет субвенций из бюджета субъекта Российской Федерации</t>
  </si>
  <si>
    <t>2000</t>
  </si>
  <si>
    <t>1.5.1.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</si>
  <si>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t>
  </si>
  <si>
    <t>2001</t>
  </si>
  <si>
    <t>1.5.2.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</si>
  <si>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сельской местности)</t>
  </si>
  <si>
    <t>2002</t>
  </si>
  <si>
    <t>1.6.</t>
  </si>
  <si>
    <t>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</si>
  <si>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</si>
  <si>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1.6.1.</t>
  </si>
  <si>
    <t>по предоставлению дотаций на выравнивание бюджетной обеспеченности городских, сельских поселений, всего</t>
  </si>
  <si>
    <t>2101</t>
  </si>
  <si>
    <t>1401,1402</t>
  </si>
  <si>
    <t>нормативный</t>
  </si>
  <si>
    <t>1.6.3.</t>
  </si>
  <si>
    <t>по предоставлению субвенций бюджетам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</si>
  <si>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2105</t>
  </si>
  <si>
    <t>1.6.3.3.</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</si>
  <si>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</si>
  <si>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2108</t>
  </si>
  <si>
    <t>1.6.4.</t>
  </si>
  <si>
    <t>по предоставлению иных межбюджетных трансфертов, всего</t>
  </si>
  <si>
    <t>2200</t>
  </si>
  <si>
    <t>1.6.4.2.</t>
  </si>
  <si>
    <t>в иных случаях, не связанных с заключением соглашений, предусмотренных в подпункте 1.6.4.1, всего</t>
  </si>
  <si>
    <t>2300</t>
  </si>
  <si>
    <t>1.6.4.2.17.</t>
  </si>
  <si>
    <t>"""Иные межбюджетные трансферты (раздел """"Общегосударственные вопросы"""")"""</t>
  </si>
  <si>
    <t>2317</t>
  </si>
  <si>
    <t>1.6.4.2.18.</t>
  </si>
  <si>
    <t>"""Иные межбюджетные трансферты (раздел """"Национальная безопасность и правоохранительная деятельность"""")"""</t>
  </si>
  <si>
    <t>2318</t>
  </si>
  <si>
    <t>0309,0314</t>
  </si>
  <si>
    <t>1.6.4.2.19.</t>
  </si>
  <si>
    <t>"""Иные межбюджетные трансферты (раздел """"Национальная экономика"""")"""</t>
  </si>
  <si>
    <t>2319</t>
  </si>
  <si>
    <t>0409,0412</t>
  </si>
  <si>
    <t>1.6.4.2.20.</t>
  </si>
  <si>
    <t>"""Иные межбюджетные трансферты (раздел """"Жилищно-коммунальное хозяйство"""")"""</t>
  </si>
  <si>
    <t>2320</t>
  </si>
  <si>
    <t>0501,0502</t>
  </si>
  <si>
    <t>1.6.4.2.21.</t>
  </si>
  <si>
    <t>"""Иные межбюджетные трансферты (раздел """"Образование"""")"""</t>
  </si>
  <si>
    <t>2321</t>
  </si>
  <si>
    <t>1.6.4.2.22.</t>
  </si>
  <si>
    <t>"""Иные межбюджетные трансферты (раздел """"Культура, кинематография"""")"""</t>
  </si>
  <si>
    <t>2322</t>
  </si>
  <si>
    <t>1.6.4.2.23.</t>
  </si>
  <si>
    <t>"""Иные межбюджетные трансферты (раздел """"Социальная политика"""")"""</t>
  </si>
  <si>
    <t>2323</t>
  </si>
  <si>
    <t>1.6.4.2.24.</t>
  </si>
  <si>
    <t>Иные межбюджетные трансферты (иные цели)</t>
  </si>
  <si>
    <t>2324</t>
  </si>
  <si>
    <t>0605,0907,1105,1403</t>
  </si>
  <si>
    <t>1.7.</t>
  </si>
  <si>
    <t>Условно утвержденные расходы на первый и второй годы планового периода в соответствии с решением о местном бюджете муниципальног района</t>
  </si>
  <si>
    <t>2400</t>
  </si>
  <si>
    <t>Всего расходов</t>
  </si>
  <si>
    <t>РЕЕСТР  РАСХОДНЫХ  ОБЯЗАТЕЛЬСТВ   МУНИЦИПАЛЬНОГО  ОБРАЗОВАНИЯ "МИРНИНСКИЙ РАЙОН" РЕСПУБЛИКИ САХА (ЯКУТИЯ)
ВХОДЯЩИХ  В  СОСТАВ  СУБЪЕКТА  РОССИЙСКОЙ  ФЕДЕРАЦИИ</t>
  </si>
  <si>
    <t>на  1 ноября 2021 г.</t>
  </si>
  <si>
    <t>НПА муниципального образования</t>
  </si>
  <si>
    <t xml:space="preserve">Федеральный закон от 06.10.2003 № 131-ФЗ "Об общих принципах организации местного самоуправления в Российской Федерации"
</t>
  </si>
  <si>
    <t>Закон РС (Я) от 15.06.2004г. З№276-III "О государственных наградах Республики Саха (Якутия)"</t>
  </si>
  <si>
    <t xml:space="preserve">Федеральный закон от 06.10.2003 № 131-ФЗ "Об общих принципах организации местного самоуправления в Российской Федерации"
</t>
  </si>
  <si>
    <t>Государственная программа Российской Федерации от 15.04.2014 № 327 "Об утверждении государственной программы Российской Федерации "Управление федеральным имуществом"</t>
  </si>
  <si>
    <t>в целом</t>
  </si>
  <si>
    <t>15.04.2014, не установлен</t>
  </si>
  <si>
    <r>
      <t>Решение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10.10.2018 № 1401 Об утверждении муниципальной программы "Управление муниципальной собственностью на 2019-2023 годы"</t>
    </r>
    <r>
      <rPr>
        <u/>
        <sz val="8"/>
        <rFont val="Times New Roman"/>
        <family val="1"/>
        <charset val="204"/>
      </rPr>
      <t>;</t>
    </r>
    <r>
      <rPr>
        <sz val="8"/>
        <rFont val="Times New Roman"/>
        <family val="1"/>
        <charset val="204"/>
      </rPr>
      <t xml:space="preserve">
Постановление от 15.02.2017 № 0213 Об утверждении Положения об осуществлении капитальных вложений в обьекты муниципальной собственности МО "Мирнинский район" РС(Я);
</t>
    </r>
  </si>
  <si>
    <t>Федеральный закон от 06.10.2003 № 131-ФЗ "Об общих принципах организации местного самоуправления в Российской Федерации"
Федеральный закон от 08.11.2007 г.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t>
  </si>
  <si>
    <t>06.10.2003, не установлен
п.4 ст.17</t>
  </si>
  <si>
    <t>Закон Республики Саха (Якутия) от 15.12.2011 З N 908-IV "О дорожном фонде Республики Саха (Якутия)"</t>
  </si>
  <si>
    <t>Решение сессии Мирнинского районного Совета депутатов от 24.04.2013г. II-№29-9 "О создании Дорожного фонда муниципального образования "Мирнинский район" РС (Я)",
Решение сессии Мирнинского районного Совета депутатов от 25 апреля 2018г. III - №31-19 "Об утверждении Положения о муниципальном дорожном фонде МО "Мирнинский район" РС(Я) в новой редакции",
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29.10.2018 года №1530 «О нормативах денежных затрат на содержание и ремонт автомобильных дорог МО «Мирнинский район» Республики Саха (Якутия) и правилах расчета»
Постановление от 27.07.2020 г. №1058 «Об утверждении правил организации и проведения работ по содержанию и ремонту автомобильных дорог МО «Мирнинский район» Республики Саха (Якутия)»,
Постановление от 19.04.2012 г. № 513 «Об утверждении перечня автомобильных дорог муниципального образования «Мирнинский район» РС (Я) 
Постановление Главы района от 01.11.2018г. №1560 "Об утверждении МП "Осуществление дорожной деятельности в отношении автомобильных дорог местного значения в границах МО "Мирнинский район" РС (Я) на 2019-2023 годы"</t>
  </si>
  <si>
    <t xml:space="preserve">Приказ Минтранса РФ от 27.08.2009 N 150 "О порядке проведения оценки технического состояния автомобильных дорог" </t>
  </si>
  <si>
    <t xml:space="preserve">Постановление Правительства Республики Саха (Якутия) от 25.12.2013 г. N 457 "Об утверждении Порядка формирования и использования бюджетных ассигнований Дорожного фонда Республики Саха (Якутия)",
Постановление Правительства РС (Я) от 11.03.2020г. №39 "О распределении субсидий местным бюджетам из Дорожного фонда в 2020 году"
 </t>
  </si>
  <si>
    <t>06.10.2003, не установлен</t>
  </si>
  <si>
    <t>Постановление  Правительства РФ от 06.02.2003 №72 "Об утверждении Правил оказания услуг по перевозке пассажиров, багажа, грузов для личных (бытовых) нужд на внутреннем водном транспорте" (с изменениями и дополнениями)</t>
  </si>
  <si>
    <t>12.10.2011, не установлен</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</si>
  <si>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t>
  </si>
  <si>
    <t>Федеральный закон от 06.10.2003 № 131-ФЗ "Об общих принципах организации местного самоуправления в Российской Федерации",
Федеральный закон №220-ФЗ от 13.07.2015 г."Об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t>
  </si>
  <si>
    <t xml:space="preserve">Закон Республики Саха (Якутия) от 03.07.2018 2041-З N 1641-V "О полномочиях органов государственной власти Республики Саха (Якутия) в сфере регулярных межмуниципальных перевозок пассажиров и багажа автомобильным транспортом в Республике Саха (Якутия)" </t>
  </si>
  <si>
    <t>Указ Главы РС (Я) 30 ноября 2019 года N 842  "О государственной программе Республики Саха (Якутия) "Развитие транспортного комплекса Республики Саха (Якутия) на 2020 - 2024 годы"</t>
  </si>
  <si>
    <r>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15.02.2018 № 0197 Об утверждении муниципальной программы "Создание условий для предоставления транспортных услуг населению и организация транспортного обслуживания между поселениями в границах МО "Мирнинский район" РС (Я),
Постановление №1254 от 02.09.2020 г. "Об установлении предельной стоимости перевозки пассажиров и багажа всеми видами общественного автомобильного транспорта (кроме такси) на территории Мирнинского района Республики Саха (Якутия)"
Постановление от 28.07.2016 № 896 "Об утверждении Документа планирования регулярных перевозок пассажиров и багажа автомобильным транспортом по муниципальным маршрутам регулярных перевозок между поселениями в границах МО "Мирнинский район" РС (Я)",
Постановление  № 1164 от 20.09.2017 г. "Об утверждении Положения об организации  регулярных перевозок пассажиров и багажа автомобильным транспортом по муниципальным маршрутам регулярных перевозок между поселениями в границах муниципального образования «Мирнинский район» Республики Саха (Якутия)";
Постановление № 1180 от 21.09.2017 г. </t>
    </r>
    <r>
      <rPr>
        <b/>
        <sz val="8"/>
        <rFont val="Times New Roman"/>
        <family val="1"/>
        <charset val="204"/>
      </rPr>
      <t>"</t>
    </r>
    <r>
      <rPr>
        <sz val="8"/>
        <rFont val="Times New Roman"/>
        <family val="1"/>
        <charset val="204"/>
      </rPr>
      <t xml:space="preserve">О  создании комиссии по проведению открытого конкурса на право осуществления перевозок по нерегулируемым тарифам по муниципальным маршрутам регулярных перевозок между поселениями в границах муниципального образования "Мирнинский район" Республики Саха (Якутия)";
Постановление  № 1454 от 21.11.2017 г. "Об утверждении маршрутов и вида регулярных перевозок пассажиров и багажа автомобильным транспортом между поселениями в границах муниципального образования «Мирнинский район» Республики Саха (Якутия)"
</t>
    </r>
  </si>
  <si>
    <t>Федеральный закон от 06.10.2003 № 131-ФЗ "Об общих принципах организации местного самоуправления в Российской Федерации",
Федеральный закон от 02.04.2014г. №44-ФЗ "Об участии граждан в охране общественного порядка"</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</si>
  <si>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29.10.2018г. №1528 "Об утверждении муниципальной программы "Обеспечение общественной безопасности, участие в профилактике терроризма и экстремизма на территории Мирнинского района" на 2019-2023 годы
</t>
  </si>
  <si>
    <t>Федеральный закон от 06.10.2003 № 131-ФЗ "Об общих принципах организации местного самоуправления в Российской Федерации" 
Федеральный закон от 21.12.1994 года № 69-ФЗ  "О пожарной безопасности"  
Федеральный закон от 21.12.1994 № 68-ФЗ "О защите населения и территорий от чрезвычайных ситуаций природного и техногенного характера"</t>
  </si>
  <si>
    <t>Указ Президента Российской Федерации от 28.12.2010 № 1632 «О совершенствовании системы обеспечения вызова экстренных оперативных служб на территории Российской Федерации»                                                                              Указ Президента Российской Федерации от 13.11.2012 № 1522 О создании комплексной системы экстренного оповещения населения об угрозе возникновения или о возникновении чрезвычайных ситуаций</t>
  </si>
  <si>
    <t>Постановление Правительства Российской Федерации от 30.12.03г. № 794 «О единой государственной системе предупреждения и ликвидации чрезвычайных ситуаций»</t>
  </si>
  <si>
    <t>Государственная программа Российской Федерации от 15.04.2014 № 300 "О государственной программе Российской Федерации "Защита населения и территорий от чрезвычайных ситуаций, обеспечение пожарной безопасности и безопасности людей на водных объектах"</t>
  </si>
  <si>
    <t>Закон субъекта Российской Федерации от 16.06.2005 № 252-З N 511-III "О защите населения и территорий республики от чрезвычайных ситуаций природного и техногенного характера"</t>
  </si>
  <si>
    <t>16.06.2005, не установлен</t>
  </si>
  <si>
    <t>Распоряжение Правительства Республики Саха (Якутия) от 28.12.2011 года №1427-р "О единой дежурно-диспетчерской службе в муниципальных образованиях Республики Саха (Якутия)"                                 
Указ Президента РС (Я) от 10.01.2011 № 462 "О казенных учреждениях Республики Саха (Якутия)"</t>
  </si>
  <si>
    <t>05.03.2011, не установлен</t>
  </si>
  <si>
    <t>Федеральный закон от 06.10.2003 № 131-ФЗ "Об общих принципах организации местного самоуправления в Российской Федерации",
Федеральный закон от 29.12.2012 № 273-ФЗ "Об образовании в Российской Федерации"</t>
  </si>
  <si>
    <t>в целом
в целом</t>
  </si>
  <si>
    <t>06.10.2003, не установлен
29.12.2012, не установлен</t>
  </si>
  <si>
    <t>Ппостановление Правительства Российской Федерации от 26.12.2017 г.  № 1642 "Об утверждении государственной программы Российской Федерации "Развитие образования" на период 2018-2025 годы"</t>
  </si>
  <si>
    <t>Закон Республики Саха (Якутия) от 12.12.2019г. 2199-З №309-VI "О государственном бюджете Республики Саха (Якутия) на 2020 год и плановый период 2021 и 2022 годов"</t>
  </si>
  <si>
    <t>Постановление Правительства РС(Я) от 24.10.2019 N 322 (ред. от 30.12.2020) "Об утверждении Инвестиционной программы Республики Саха (Якутия) на 2020 год и на плановый период 2021 и 2022 годов"</t>
  </si>
  <si>
    <t>Федеральный закон от 06.10.2003 № 131-ФЗ "Об общих принципах организации местного самоуправления в Российской Федерации"
Федеральный закон от 29.12.2012 № 273-ФЗ "Об образовании в Российской Федерации"</t>
  </si>
  <si>
    <t xml:space="preserve">
</t>
  </si>
  <si>
    <t xml:space="preserve">Федеральный закон от 06.10.2003 № 131-ФЗ "Об общих принципах организации местного самоуправления в Российской Федерации"                                                                          Федеральный закон от 21.11.2011г. №323-ФЗ "Об основах охраны здоровья граждан в Российской Федерации"                                                         </t>
  </si>
  <si>
    <t xml:space="preserve">06.10.2003, не установлен
</t>
  </si>
  <si>
    <t>Федеральный закон от 06.10.2003 № 131-ФЗ "Об общих принципах организации местного самоуправления в Российской Федерации"</t>
  </si>
  <si>
    <t>Закон Республики Саха (Якутия) от 25.12.2003 104-З N 211-III (ред. от 25.04.2019) "Об охране окружающей среды Республики Саха (Якутия)"</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</si>
  <si>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Мирнинского района от 01.11.2018г. №1557 "Об утверждении МП "Охрана окружающей среды, утилизация и переработка отходов производства и потребления на территории МО "Мирнинский район" Республики Саха (Якутия)" на период 2019-2023 годы</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</si>
  <si>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10.10.2018 № 1401 "Об утверждении МП "Управление муниципальной собственностью на 2019-2023 годы",
Постановление от 08.10.2018г. №1381 "Об утверждении муниципальной программы «Градостроительное планирование и  развитие территорий Мирнинского района» на 2019 – 2023 годы" 
</t>
  </si>
  <si>
    <t>Федеральный закон от 06.10.2003 № 131-ФЗ "Об общих принципах организации местного самоуправления в Российской Федерации"
Федеральный закон от 29.12.2006 № 264-ФЗ "О развитии сельского хозяйства"</t>
  </si>
  <si>
    <t>06.10.2003, не установлен
29.12.2006, не установлен</t>
  </si>
  <si>
    <t>Закон субъекта Российской Федерации от 26.04.2016 № 1619-З N 791-V "О развитии сельского хозяйства в Республике Саха (Якутия)"</t>
  </si>
  <si>
    <t>01.01.2017, не установлен</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</si>
  <si>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27.08.2018г. №1166 "Об утверждении МП "Создание условий для развития и поддержки сельскохозяйственного производства в поселениях, расширения рынка сельскохозяйственной продукции, сырья и продовольствия в мирнинском районе на 2019-2023 годы",
Постановление от 15.07.2020 №0976 "Об утверждении Порядка предоставления субсидий по муниципальной программе "Создание условий для развития и поддержки сельскохозяйственного производства в поселениях, расширения рынка сельскохозяйственной продукции, сырья и продовольствия в Мирнинском районе на 2019-2023 годы",
Постановление от 23.09.2020г. №1364 "Об утверждении положения о порядке присуждения ежегодных премий Главы МО "Мирнинский район" РС (Я) сельскохозяйственным организациям, жителям Мирнинского района, учавствовавшим в сельскохозяйственном производстве"                                                              </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</si>
  <si>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27.08.2018г. №1166 "Об утверждении МП "Создание условий для развития и поддержки сельскохозяйственного производства в поселениях, расширения рынка сельскохозяйственной продукции, сырья и продовольствия в мирнинском районе на 2019-2023 годы",
Постановление от 15.07.2020 №0976 "Об утверждении Порядка предоставления субсидий по муниципальной программе "Создание условий для развития и поддержки сельскохозяйственного производства в поселениях, расширения рынка сельскохозяйственной продукции, сырья и продовольствия в Мирнинском районе на 2019-2023 годы"                                                              </t>
  </si>
  <si>
    <t xml:space="preserve">Федеральный закон от 06.10.2003 № 131-ФЗ "Об общих принципах организации местного самоуправления в Российской Федерации",
Федеральный закон 24.07.2007 г. № 209-ФЗ «О развитии малого и среднего предпринимательства в Российской Федерации»
</t>
  </si>
  <si>
    <t xml:space="preserve">в целом
</t>
  </si>
  <si>
    <t>Закон Республики Саха (Якутия) от 29.12.2008 645-З N 179-IV "О развитии малого и среднего предпринимательства в Республике Саха (Якутия)"</t>
  </si>
  <si>
    <t>01.01.2009, не установлен</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</si>
  <si>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16.04.2018г. №0517 "Об утверждении МП "Создание экономической среды развития производственного потенциала, предпринимательства, занятости и туризма в Мирнинском районе РС (Я) на 2018-2022 годы"
Постановление от 08.11.2019г. № 1577 «Об утверждении порядка предоставления субсидии некоммерческим организациям, не являющимся муниципальными учреждениями, на организацию финансовой поддержки проектов на возвратной основе»                                           </t>
  </si>
  <si>
    <t>Постановление Правительства Республики Саха (Якутия) от 22.05.2020 № 131 "О распределении субсидий в 2020 году из государственного бюджета Республики Саха (Якутия) местным бюджетам на организацию и проведение конкурса на предоставление субсидий социально ориентированным некоммерческим организациям и территориальным общественным самоуправлениям в муниципальных образованиях Республики Саха (Якутия)",
Постановление Правительства РС (Я) от 25.08.2020г. №270 "О распределении субсидий из государственного бюджета РС (Я) местным бюджетам на организацию деятельности народных дружин в 2020 году"</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</si>
  <si>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31.08.2018г. №1189 "Об утверждении МП "Поддержка общественных и гражданских инициатив на 2019-2023 годы", 
Постановление от 31.08.2018 г. № 1188 "Об утверждении муниципальной программы МО «Мирнинский район» Республики Саха (Якутия) «Социальная поддержка населения » на 2019-2023 годы",
Постановление от 03.10.2018 № 1346 "Об утверждении муниципальной программы МО "Мирнинский район" РС (Я) "Молодежь Мирнинского района" на 2019-2023 годы"                                                                                          
                                                                                                                                                  </t>
  </si>
  <si>
    <t>Федеральный закон от 06.10.2003 № 131-ФЗ "Об общих принципах организации местного самоуправления в Российской Федерации"                                                                                                                                   Федеральный закон от 04.12.2007 N 329-ФЗ "О физической культуре и спорте в Российской Федерации"</t>
  </si>
  <si>
    <t>Закон Республики Саха (Якутия) от 18.06.2009  696-З N 327-IV "О физической культуре и спорте в Республике Саха (Якутия)"</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</si>
  <si>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01.10.2018г. №1331 "Об утверждении МП "Развитие физической культуры и спорта в Мирнинском районе РС (Я) на 2019-2023 годы"                                                                                                                                           </t>
  </si>
  <si>
    <t>Федеральный закон от 06.10.2003 № 131-ФЗ "Об общих принципах организации местного самоуправления в Российской Федерации"
Федеральный закон от 24.06.1999 № 120-ФЗ "Об основах системы профилактики безнадзорности и правонарушений несовершеннолетних"</t>
  </si>
  <si>
    <t>06.10.2003, не установлен
24.06.1999, не установлен</t>
  </si>
  <si>
    <t>Закон субъекта Российской Федерации от 03.12.1998 № З N 49-II "О государственной молодежной политике в Республике Саха (Якутия)"</t>
  </si>
  <si>
    <t>03.12.1998, не установлен</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</si>
  <si>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03.10.2018 № 1346 "Об утверждении муниципальной программы МО "Мирнинский район" РС (Я) "Молодежь Мирнинского района" на 2019-2023 годы";
Соглашение  о взаимном сотрудничестве АК "АЛРОСА" (ЗАО) с МО "Мирнинский район" РС (Я) на 2011-2020 годы" от 23.02.2011г., 
Постановление от 31.08.2018 № 1190 "Об утверждении муниципальной программы "Мирнинский район, доброжелательный к детям на 2019-2023 годы",                                                                                                                         Постановление от 07.09.2018 № 1230 "Об утверждении муниципальной программы "Профилактика безнадзорности и правонарушений среди несовершеннолетних на 2019-2023 годы",                                              Постановление от 30.08.2018 № 1185 "Об утверждении муниципальной программы "Социальные меры реабилитации детей-сирот и детей, оставшихся без попечения родителей, в Мирнинском районе на 2019-2023 годы"                                                                                                                                                  </t>
  </si>
  <si>
    <t>Федеральный закон от 06.10.2003 № 131-ФЗ "Об общих принципах организации местного самоуправления в Российской Федерации",
Федеральный закон от 07.02.2011 года N 6-ФЗ «Об общих принципах организации и деятельности контрольно-счетных органов субъектов Российской Федерации и муниципальных образований»</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</si>
  <si>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Методика расчета объема средств межбюджетных трансфертов, предоставляемых бюджету МО«Мирнинский район» Республики Саха (Якутия) из бюджетов МО поселений Мирнинского района для выполнения отдельных полномочий поселений Мирнинского района, утвержденна решением сессии Мирнинского районного Совета депутатов 27 сентября 2017г. III-№26-12, 
Методика расчета объема средств иных межбюджетных трансфертов, предоставляемых бюджету МО «Мирнинский район» РС(Я) из бюджетов МО поселений Мирнинского района, для выполнения отдельных полномочий поселений Мирнинского района по осуществлению соответствующих функций, утвержденна решением сессии МРСД 27 сентября 2017г. III-№26-12;  
Решение сессии Мирнинского районного Совета депутатов от 19.12.2018г. IV-№4-4-1 "О передаче отдельных бюджетных полномочий финансового органа Администрации МО «Город Мирный» Мирнинского района Республики Саха (Якутия) финансовому органу Администрации МО«Мирнинский район» Республики Саха (Якутия)",  
Решение сессии Мирнинского районного Совета депутатов от 19.12.2018г. IV-№4-4-2 "О передаче отдельных бюджетных полномочий финансового органа Администрации МО «Город Удачный»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IV-№4-4-3 "О передаче отдельных бюджетных полномочий финансового органа Администрации МО «Поселок Айхал»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IV-№4-4-4 "О передаче отдельных бюджетных полномочий финансового органа Администрации МО «Поселок Чернышевский»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IV-№4-4-5 "О передаче отдельных бюджетных полномочий финансового органа Администрации МО «Поселок Светлый» Мирнинского района Республики Саха (Якутия) финансовому органу Администрации МО«Мирнинский район» Республики Саха (Якутия)", 
Решение сессии Мирнинского районного Совета депутатов от 19.12.2018г. IV-№4-4-6 "О передаче отдельных бюджетных полномочий финансового органа Администрации МО «Поселок Алмазный» Мирнинского района Республики Саха (Якутия) финансовому органу Администрации МО«Мирнинский район» Республики Саха (Якутия)",
Решение сессии Мирнинского районного Совета депутатов от 19.12.2018г. IV-№4-4-7 "О передаче отдельных бюджетных полномочий финансового органа Администрации МО «Чуонинский наслег» Мирнинского района Республики Саха (Якутия) финансовому органу Администрации МО«Мирнинский район» Республики Саха (Якутия)", 
Решение сессии Мирнинского районного Совета депутатов от 19.12.2018г. IV-№4-4-8 "О передаче отдельных бюджетных полномочий финансового органа Администрации МО «Ботуобуйинский наслег»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IV-№4-4-9 "О передаче отдельных бюджетных полномочий финансового органа Администрации МО «Садынский национальный эвенкийский наслег» Мирнинского района Республики Саха (Якутия) финансовому органу Администрации МО«Мирнинский район» Республики Саха (Якутия)",
Решение сессии Мирнинского районного Совета депутатов от 15.02.2017г. III - №22-17 "Об утверждении Положения  о Контрольно-счетной Палате муниципального образования «Мирнинский район» Республики Саха (Якутия) в новой редакции"
</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</si>
  <si>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Методика расчета объема средств межбюджетных трансфертов, предоставляемых бюджету МО «Мирнинский район» Республики Саха (Якутия) из бюджетов МО поселений Мирнинского района для выполнения отдельных полномочий поселений Мирнинского района, утвержденна решением сессии Мирнинского районного Совета депутатов 27 сентября 2017г. III-№26-12, 
Методика расчета объема средств иных межбюджетных трансфертов, предоставляемых бюджету МО «Мирнинский район» РС(Я) из бюджетов МО поселений Мирнинского района, для выполнения отдельных полномочий поселений Мирнинского района по осуществлению соответствующих функций, утвержденна решением сессии МРСД 27 сентября 2017г. III-№26-12;  
Положение «О денежном вознаграждении лиц, замещающих муниципальные должности, денежном содержании муниципальных служащих органов местного самоуправления МО «Мирнинский район» Республики Саха (Якутия)», утвержденное решением сессии МРСД от 23.04.2014г. III-№5-13,
Положение «О денежном содержании работников, замещающих должности, не отнесенные к должностям муниципальной службы органов местного самоуправления МО «Мирнинский район» Республики Саха (Якутия)», утвержденно решением сессии МРСД от 23.04.2014г. III-№5-13 ; 
Решение сессии Мирнинского районного Совета депутатов от 19.12.2018г. IV-№4-4-1 "О передаче отдельных бюджетных полномочий финансового органа Администрации муниципального образования «Город Мирный»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IV-№4-4-2 "О передаче отдельных бюджетных полномочий финансового органа Администрации МО «Город Удачный»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IV-№4-4-3 "О передаче отдельных бюджетных полномочий финансового органа Администрации МО «Поселок Айхал» Мирнинского района Республики Саха (Якутия) финансовому органу Администрации МО«Мирнинский район» Республики Саха (Якутия)"; 
Решение сессии Мирнинского районного Совета депутатов от 19.12.2018г. IV-№4-4-4 "О передаче отдельных бюджетных полномочий финансового органа Администрации МО «Поселок Чернышевский»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IV-№4-4-5 "О передаче отдельных бюджетных полномочий финансового органа Администрации МО «Поселок Светлый»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IV-№4-4-6 "О передаче отдельных бюджетных полномочий финансового органа Администрации МО «Поселок Алмазный»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IV-№4-4-7 "О передаче отдельных бюджетных полномочий финансового органа Администрации МО «Чуонинский наслег»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19.12.2018г. IV-№4-4-8 "О передаче отдельных бюджетных полномочий финансового органа Администрации МО «Ботуобуйинский наслег» Мирнинского района Республики Саха (Якутия) финансовому органу Администрации МО«Мирнинский район» Республики Саха (Якутия)", 
Решение сессии Мирнинского районного Совета депутатов от 19.12.2018г. IV-№4-4-9 "О передаче отдельных бюджетных полномочий финансового органа Администрации МО «Садынский национальный эвенкийский наслег» Мирнинского района Республики Саха (Якутия) финансовому органу Администрации МО «Мирнинский район» Республики Саха (Якутия)",
Решение сессии Мирнинского районного Совета депутатов от 15.02.2017г. III - №22-17 "Об утверждении Положения  о Контрольно-счетной Палате муниципального образования «Мирнинский район» Республики Саха (Якутия) в новой редакции"
</t>
  </si>
  <si>
    <t>Закон Республики Саха (Якутия) от 30.11.2004 года 171-З N 349-III "О местном самоуправлении в Республике Саха (Якутия)"</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</si>
  <si>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Решение сессии Мирнинского районного Совета депутатов от 25.10.07г. №37-19 "Устав муниципального образования «Мирнинский район»  Республики Саха (Якутия)",  
Решение сессии Мирнинского районного Совета депутатов от 02.03.2010г. II-№11-15 "Положение об Администрации МО «Мирнинский район» Республики Саха (Якутия) в новой редакции",   
Распоряжение Главы района от 27.06.2016г. №0527 "Об утверждении Положения о компенсации затрат лицам, замещающим муниципальные должности, муниципальным служащим и работникам, змещающим должности, не отнесенные к должностям муниципальной службы Администрации МО "Мирнинский район", по приобретению путевок санаторно-курортных и оздоровительных организаций";  
Распоряжение Главы района от 30.12.2013г. №1048 "О размерах возмещения расходов, связанных со служебными командировками лицам, замещающим муниципальные должности, муниципальным служащим, работникам, замещающим должности, не отнесенные к должностям муниципальной службы Администрации МО "Мирнинский район" РС (Я)",
Решение сессии Мирнинского районного Совета депутатов от 15.02.2017г. III - №22-17 "Об утверждении Положения  о Контрольно-счетной Палате муниципального образования «Мирнинский район» Республики Саха (Якутия) в новой редакции"</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</si>
  <si>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Решение сессии районного Совета депутатов от 15 марта 2017 г. III-№22-17 "Об утверждении Положения "О Контрольно-счетной Палате муниципального образования «Мирнинский район» Республики Саха (Якутия)",
  Решение сессии Мирнинского районного Совета депутатов от 16.11.2006 г. №28 -41-2 "Об утверждении Положения о денежном вознаграждении лиц, замещающих выборные муниципальные должности, денежном содержании муниципальных служащих и о дополнительных доплатах за особые условия муниципальной службы в Администрации МО «Мирнинский район» Республики Саха (Якутия)",      
Решение сессии Мирнинского районного Совета депутатов от 25.10.07г. №37-19 "Устав муниципального образования «Мирнинский район»  Республики Саха (Якутия)",  
Решение сессии Мирнинского районного Совета депутатов от 02.03.2010г. II-№11-15 "Положение об Администрации МО «Мирнинский район» Республики Саха (Якутия) в новой редакции", 
Решение сессии III- №5-13 от 23.04.2014 года  «Положение о денежном вознаграждении лиц, замещающих муниципальные должности, денежном содержании муниципальных органов местного самоуправления МО «Мирнинский район» РС (Я)";  
Решение сессии районного Совета депутатов от 23.04.2014г. III-№5-13 "Об утверждении Положения о денежном вознаграждении лиц, замещающих муниципальные должности, денежном содержании муниципальных служащих органов местного самоуправления МО «Мирнинский район» Республики Саха (Якутия)",
Решение сессии Мирнинского районного Совета депутатов от 15.02.2017г. III - №22-17 "Об утверждении Положения  о Контрольно-счетной Палате муниципального образования «Мирнинский район» Республики Саха (Якутия) в новой редакции"
</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</si>
  <si>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Решение сессии районного Совета депутатов от 15 марта 2017 г. III-№22-17 "Об утверждении Положения "О Контрольно-счетной Палате муниципального образования «Мирнинский район» Республики Саха (Якутия)",
Решение сессии районного Совета депутатов от 20.12.2007г. №39-23 "Об утверждении Положения о порядке предоставления депутатам Мирнинского районного Совета гарантии, компенсации и выплат, связанных с осуществлением ими депутатских полномочий" (с изм.),
Решение сессии Мирнинского районного Совета депутатов от 16.11.2006 г. №28 -41-2 "Об утверждении Положения о денежном вознаграждении лиц, замещающих выборные муниципальные должности, денежном содержании муниципальных служащих и о дополнительных доплатах за особые условия муниципальной службы в Администрации МО «Мирнинский район» Республики Саха (Якутия)",       
Решение сессии Мирнинского районного Совета депутатов от 25.10.07г. №37-19 "Устав муниципального образования «Мирнинский район»  Республики Саха (Якутия)",  
Решение сессии Мирнинского районного Совета депутатов от 02.03.2010г. II-№11-15 "Положение об Администрации МО «Мирнинский район» Республики Саха (Якутия) в новой редакции", 
Решение сессии III- №5-13 от 23.04.2014 года  «Положение о денежном вознаграждении лиц, замещающих муниципальные должности, денежном содержании муниципальных органов местного самоуправления МО «Мирнинский район» РС (Я)";  
решение сессии районного Совета депутатов от 23.04.2014г. III-№5-13 "Об утверждении Положения о денежном вознаграждении лиц, замещающих муниципальные должности, денежном содержании муниципальных служащих органов местного самоуправления МО «Мирнинский район» Республики Саха (Якутия)"
</t>
  </si>
  <si>
    <t xml:space="preserve">Федеральный закон от 06.10.2003 № 131-ФЗ "Об общих принципах организации местного самоуправления в Российской Федерации"
Федеральный закон от 08.05.2010 № 83-ФЗ "О внесении изменений в отдельные законодательные акты Российской Федерации в связи с совершенствованием правового положения государственных (муниципальных) учреждений"
Федеральный закон от 03.11.2009 № 174-ФЗ «Об автономных учреждениях»
</t>
  </si>
  <si>
    <t>06.10.2003, не установлен
08.05.2010, не установлен</t>
  </si>
  <si>
    <t xml:space="preserve">Иной НПА субъекта Российской Федерации от 10.01.2011 № 462"О казенных учреждениях Республики Саха (Якутия)"                                                                     </t>
  </si>
  <si>
    <t>10.01.2011, не установлен</t>
  </si>
  <si>
    <t xml:space="preserve">Федеральный закон от 06.10.2003 № 131-ФЗ "Об общих принципах организации местного самоуправления в Российской Федерации"
Федеральный закон от 12.06.2002 года N 67-ФЗ "Об основных гарантиях избирательных прав и права на участие в референдуме граждан Российской Федерации"
</t>
  </si>
  <si>
    <t>Закон Республики Саха (Якутия) от 11.10.2006 374-З N 761-III (ред. от 21.11.2019) "О территориальных избирательных комиссиях в Республике Саха (Якутия)" (принят постановлением ГС (Ил Тумэн) РС(Я) от 11.10.2006 З N 762-III)
Закон субъекта Российской Федерации от 11.07.2007 № 476-З N 967-III О выборах депутатов представительного органа муниципального района (городского округа)
Закон субъекта Российской Федерации от 11.07.2007 № 477-З N 969-III О муниципальных выборах в Республике Саха (Якутия)</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</si>
  <si>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Решение сессии Мирнинского районного Совета депутатов от 16.11.2006 г.  № 28 - 38 "О возложении полномочий избирательной комиссии муниципального образования «Мирнинский район» на Мирнинскую территориальную избирательную комиссию", 
Решение сессии Мирнинского районного Совета депутатов от 25.10.07г. №37-19 "Устав муниципального образования «Мирнинский район»  Республики Саха (Якутия)",     
Решение сессии Мирнинского районного Совета депутатов от 23.04.2014 III - №5-15   "Положение об избирательной комиссии муниципального образования «Мирнинский район» Республики Саха (Якутия)"</t>
  </si>
  <si>
    <t xml:space="preserve"> 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16.10.2018 № 1446 " Об утверждении муниципальной программы МО "МР" РС(Я) «Создание условий для развития средств массовой информации и формирования положительного имиджа МО "Мирнинский район" на 2019-2023 годы"                                                                                                    </t>
  </si>
  <si>
    <t>Федеральный закон от 06.10.2003 № 131-ФЗ "Об общих принципах организации местного самоуправления в Российской Федерации",
Закон РФ от 19.02.1993 №4520-1 "О государственных гарантиях и компенсациях для лиц, работающих и проживающих в районах Крайнего Севера и приравненных к ним местностях"</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</si>
  <si>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Решение сессии Мирнинского районного Совета депутатов от 03.03.2005г. №14-9 "Об утверждении Положения о гарантиях и компенсациях для лиц, работающих в органах местного самоуправления (муниципальных органах) и муниципальных казенных, бюджетных. автономных учреждениях МО "Мирнинский район" РС (Я), расположенных в районах Крайнего Севера и приравненных к ним местностях, и членов их семей"   
 </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</si>
  <si>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Решение сессии III-№19-8 от 28.09.2016г. "О внесении изменений и дополнений в Положение "О пенсии за выслугу лет лицам, замещавшим муниципальные должности и должности муниципальной службы МО "Мирнинский район" РС (Я)" ; Распоряжение от 26.04.2012г. №312 "Об утверждении Положения о негосударственном пенсионном обеспечении лиц, замещающих муниципальные должности, муниципальных служащих и работников, замещающих должности, не отнесенные к должностям муниципальной службы"                                                                                                                       </t>
  </si>
  <si>
    <r>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31.08.2018г. №1188 "Об утверждении МП "Социальная поддержка населения" на 2019-2023 годы",
Постановление от 07.09.2018г. №1233 "Об утверждении МП "Создание условий для оказания медицинской помощи населению и охраны здоровья граждан на 2019-2023 годы";
Постановление от 31.08.2018 г. №1190 "Об утверждении муниципальной программы "Мирнинский район, доброжелательный к детям" на 2019-2023 годы"
Постановление от 30.08.2018 г. № 1185 "Об утверждении муниципальной программы МО "Мирнинский район" Республики Саха (Якутия) "Социальные меры реабилитации детей-сирот и детей, оставшихся без  попечения  родителей, в Мирнинском районе на 2019-2023 годы"</t>
    </r>
    <r>
      <rPr>
        <u/>
        <sz val="8"/>
        <rFont val="Times New Roman"/>
        <family val="1"/>
        <charset val="204"/>
      </rPr>
      <t>;</t>
    </r>
    <r>
      <rPr>
        <sz val="8"/>
        <rFont val="Times New Roman"/>
        <family val="1"/>
        <charset val="204"/>
      </rPr>
      <t xml:space="preserve">
Постановление от 11.11.2019г. №1588 "Об утверждении Положения о порядке оказания адресной материальной помощи ветеранам ВОВ 1941-1945 годов и супругам погибших (умерших) участников ВОВ 1941-1945 годов на проведение ремонта жилых помещений"
Решение сессии Мирнинского районного Совета депутатов от 20.11.2019г. IV - №11-6 "О предоставлении льготного проезда на пассажирском автомобильном и авиационном транспорте 
между поселениями в границах Мирнинского района в рамках муниципальной программы "Социальная поддержка населения" на 2019-2023гг. за счет средств бюджета МО «Мирнинский район» Республики Саха (Якутия) в 2020 году"
</t>
    </r>
  </si>
  <si>
    <t xml:space="preserve">Указ Главы Республики Саха (Якутия) от 13.12.2019г. №897 "О государственной программе Республики Саха (Якутия) "Обеспечение качественным жильем и повышение качества жилищно-коммунальных услуг на 2020-2024 годы"
</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</si>
  <si>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10.10.2018г. №1404 "Об утверждении МП "Индивидуальное жилищное строительство в Мирнинском районе" на 2019-2023 годы"</t>
  </si>
  <si>
    <t>Распоряжение Правительства РС (Я) от 07.12.2020г. №1131-р "О выделении бюджетных ассигнований из средств резервного фонда Правительства РС (Я) на осуществление выплат стимулирующего характера за особые условия труда и нагрузку работникам, привлеченным к работе в обсерваторах"
Постановление Правительства РС (Я) от 25.12.2020г. №422 "Об утверждении распределения иных МБТ из гос.бюджета РС (Я) местным бюджетам на содержание временных обсерваторов для организации медицинского наблюдения за контактным лицами из очаговой новой коронавирусной инфекции (COVID-19), а также лицами, прибывающими из стран эпидемически неблагополучной территории"</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</si>
  <si>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07.09.2018г. №1233 "Об утверждении МП "Создание условий для оказания медицинской помощи населению и охраны здоровья граждан на 2019-2023 годы",
Постановление от 17.04.2020г. №0496 "Об организации деятельности и содержании обсерватора"</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</si>
  <si>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t>
  </si>
  <si>
    <t>Федеральный закон от 06.10.2003 № 131-ФЗ "Об общих принципах организации местного самоуправления в Российской Федерации",
Федеральный закон от 20.08.2004 N 113-ФЗ (ред. от 01.10.2019) "О присяжных заседателях федеральных судов общей юрисдикции в Российской Федерации"</t>
  </si>
  <si>
    <t xml:space="preserve">Закон РС (Я) от 01.12.2020 года 2265-З N 441-VI "О государственном бюджете Республики Саха (Якутия) на 2021 год и плановый период 2022 и 2023 годов"
</t>
  </si>
  <si>
    <t xml:space="preserve">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t>
  </si>
  <si>
    <t>Федеральный закон от 06.10.2003 № 131-ФЗ "Об общих принципах организации местного самоуправления в Российской Федерации",
Федеральный закон от 25.01.2002 N 8-ФЗ (ред. от 24.04.2020) "О Всероссийской переписи населения"</t>
  </si>
  <si>
    <t>Постановление Правительства РФ от 07.12.2019 N 1608 (ред. от 21.06.2021) "Об организации Всероссийской переписи населения 2020 года"</t>
  </si>
  <si>
    <t xml:space="preserve">Законом Республики Саха (Якутия) от 10 июля 2002 года 41-З № 417-II «О порядке наделения органов местного самоуправления в Республике Саха (Якутия) отдельными государственными полномочиями»,
Закон РС (Я) от 01.12.2020 года 2265-З N 441-VI "О государственном бюджете Республики Саха (Якутия) на 2021 год и плановый период 2022 и 2023 годов",
Закон РС (Я) от 27.05.2020 года 2241-З №393-VI "О наделении органов местного самоуправления муниципальных районов и городских округов РС (Я) отдельными государственными полномочиями Российской Федерации по подготовке и проведению Всероссийской переписи населения 2020 года, переданными для осуществления органам исполнительной власти РС (Я)"
</t>
  </si>
  <si>
    <t>Постановление Правительства РС(Я) от 24.12.2020 N 418 "Об утверждении Правил предоставления субвенций из федерального бюджета на осуществление отдельных государственных полномочий Российской Федерации по подготовке и проведению Всероссийской переписи населения 2020 года",
Приказ Министерства экономики РС (Я) от 21.01.2021г. №6-ОД "О передаче полномочий получателя средств гос.бюджета РС (Я) по перечислению в местные бюджеты субвенций на отдельные государственные полномочия по подготовке и проведению Всероссийской переписи населения 2020 года"</t>
  </si>
  <si>
    <t xml:space="preserve">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Решение сессии Мирнинского районного Совета депутатов от 16.12.2020г. IV - №19-16 "Об исполнении МО «Мирнинский район» Республики Саха (Якутия) переданных отдельных государственных полномочий Российской Федерации по подготовке и проведению Всероссийской переписи населения 2020 года, переданных для осуществления органам исполнительной власти Республики Саха (Якутия)"
       </t>
  </si>
  <si>
    <t>Закон Республики Саха (Якутия) от 15.06.2005г. 246-З № 499-III "О наделении органов местного самоуправления муниципальных районов и городских округов Республики Саха (Якутия) отдельными государственными полномочиями по государственному регулированию цен (тарифов)",
Закон Республики Саха (Якутия) от 26.05.2010г. 837-З № 567-IV "О наделении органов местного самоуправления муниципальных районов и городских округов Республики Саха (Якутия) отдельными государственными полномочиями по созданию административных комиссий и определению перечня должностных лиц, уполномоченных составлять протоколы об административных правонарушениях, предусмотренных Кодексом Республики Саха (Якутия) об административных правонарушениях",
Закон Республики Саха (Якутия) от 31.01.2008г. 552-З №1119-III "Об организации и осуществлении деятельности по опеке и попечительству в Республике Саха (Якутия) и о наделении органов местного самоуправления муниципальных районов и городских округов отдельными государственными полномочиями по осуществлению деятельности по опеке и попечительству", 
Закон Республики Саха (Якутия) от 13.07.2006г. 369-З № 753-III "О размере и порядке выплаты денежных средств на детей-сирот и детей, оставшихся без попечения родителей и находящихся под опекой (попечительством) и в приемных семьях, и о наделении органов местного самоуправления отдельными государственными полномочиями по осуществлению выплаты денежных средств",
Закон Республики Саха (Якутия) от 26.12.2007г. 558-З №1091-III "О наделении органов местного самоуправления муниципальных районов Республики Саха (Якутия) отдельными государственными полномочиями по исполнению функций комиссии по делам несовершеннолетних и защите их прав"</t>
  </si>
  <si>
    <t>Постановление Правительства Республики Саха (Якутия) от 18.04.2008г. №163 "О порядке расходования и учета средств, предоставляемых в виде субвенций из государственного бюджета Республики Саха (Якутия) местным бюджетам на выполнение отдельных государственных полномочий по исполнению функций комиссий по делам несовершеннолетних и защите их прав"</t>
  </si>
  <si>
    <t xml:space="preserve">Решение сессии районного Совета депутатов от 16.12.2020г. IV-19-14 "О внесении изменений в решение сессии районного Совета депутатов от 20.11.2019г. IV-№11-14 "Об исполнении МО «Мирнинский район» Республики Саха (Якутия) переданных отдельных государственных полномочий по государственному регулированию цен (тарифов)",
Решение сессии районного Совета депутатов от 20 ноября 2019г.IV - №11-12 "Об исполнении МО "Мирнинский район" Республики Саха (Якутия) переданных отдельных государственных полномочий по созданию административных комиссий и определению перечня должностных лиц, уполномоченных составлять протоколы об административных правонарушениях, предусмотренных Кодексом Республики Саха (Якутия) об административных правонарушениях",
Решение сессии районного Совета депутатов от 20 ноября 2019г. IV - №11-11 "Об исполнении МО "Мирнинский район" Республики Саха (Якутия) переданных отдельных государственных полномочий по осуществлению деятельности по опеке и попечительству",
Решение сессии районного Совета депутатов от 20 ноября 2019г.IV- №11-10 "Об исполнении МО "Мирнинский район" Республики Саха (Якутия) переданных отдельных государственных полномочий  по  осуществлению функций комиссии по делам несовершеннолетних и защите их прав"
</t>
  </si>
  <si>
    <t>Федеральный закон от 06.10.2003 № 131-ФЗ "Об общих принципах организации местного самоуправления в Российской Федерации"
Федеральный закон от 29.12.2006 № 264-ФЗ «О развитии сельского хозяйства»</t>
  </si>
  <si>
    <t>Закон РС (Я) от 12.12.2019 года 2199-З N 309-VI "О государственном бюджете Республики Саха (Якутия) на 2020 год и плановый период 2021 и 2022 годов"
Закон РС (Я) от 01.12.2020 года 2265-З N 441-VI "О государственном бюджете Республики Саха (Якутия) на 2021 год и плановый период 2022 и 2023 годов"</t>
  </si>
  <si>
    <t>Указ Главы РС(Я) от 10.12.2019 N 873 (ред. от 14.09.2020) "О государственной программе Республики Саха (Якутия) "Развитие сельского хозяйства и регулирование рынков сельскохозяйственной продукции, сырья и продовольствия на 2020 - 2024 годы"</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</si>
  <si>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27.08.2018г. №1166 "Об утверждении МП "Создание условий для развития и поддержки сельскохозяйственного производства в поселениях, расширения рынка сельскохозяйственной продукции, сырья и продовольствия в мирнинском районе на 2019-2023 годы"                                                                                                                                                                                                                                                                           
Постановление от 29.05.2020 №0727 "Об утверждении Порядка предоставления субсидий из местного бюджета сельскохозяйственным товаропроизводителям на поддержку сельскохозяйственного производства за счет субвенций, предоставляемых из государственного бюджета Республики Саха (Якутия)
Решение Мирнинского районного Совета депутатов МО "Мирнинский район" РС(Я) от 20.11.2018 IV-N 3-3 "Об утверждении Положения об исполнении полномочий по созданию условий для развития сельскохозяйственного производства, расширения рынка сельскохозяйственной продукции, сырья и продовольствия на территории муниципального образования "Мирнинский район" Республики Саха (Якутия)"       </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</si>
  <si>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27.08.2018г. №1166 "Об утверждении МП "Создание условий для развития и поддержки сельскохозяйственного производства в поселениях, расширения рынка сельскохозяйственной продукции, сырья и продовольствия в мирнинском районе на 2019-2023 годы"                                                                                                                                                                                                                                                                           
Постановление от 29.05.2020 №0727 "Об утверждении Порядка предоставления субсидий из местного бюджета сельскохозяйственным товаропроизводителям на поддержку сельскохозяйственного производства за счет субвенций, предоставляемых из государственного бюджета Республики Саха (Якутия)
Решение Мирнинского районного Совета депутатов МО "Мирнинский район" РС(Я) от 20.11.2018 IV-N 3-3 "Об утверждении Положения об исполнении полномочий по созданию условий для развития сельскохозяйственного производства, расширения рынка сельскохозяйственной продукции, сырья и продовольствия на территории муниципального образования "Мирнинский район" Республики Саха (Якутия)"       </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</si>
  <si>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27.08.2018г. №1166 "Об утверждении МП "Создание условий для развития и поддержки сельскохозяйственного производства в поселениях, расширения рынка сельскохозяйственной продукции, сырья и продовольствия в мирнинском районе на 2019-2023 годы"                                                                                                                                                                                                                                                                           
Решение Мирнинского районного Совета депутатов МО "Мирнинский район" РС(Я) от 20.11.2018 IV-N 3-3 "Об утверждении Положения об исполнении полномочий по созданию условий для развития сельскохозяйственного производства, расширения рынка сельскохозяйственной продукции, сырья и продовольствия на территории муниципального образования "Мирнинский район" Республики Саха (Якутия)"
       </t>
  </si>
  <si>
    <t>Федеральный закон от 06.10.2003 № 131-ФЗ "Об общих принципах организации местного самоуправления в Российской Федерации"
Федеральный закон РФ от 24.04.2008 года № 48-ФЗ "Об опеке и попечительстве"
Федеральный закон РФ от 21.12.1996 года №159-ФЗ "О дополнительных гарантиях по социальной поддержке детей-сирот и детей, оставшихся без попечения родителей"</t>
  </si>
  <si>
    <t xml:space="preserve">Постановление Правительства РФ от 04.04.2019 N 397 "О формировании списка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которые подлежат обеспечению жилыми помещениями, исключении детей-сирот и детей, оставшихся без попечения родителей, лиц из числа детей-сирот и детей, оставшихся без попечения родителей, из списка в субъекте Российской Федерации по прежнему месту жительства и включении их в список в субъекте Российской Федерации по новому месту жительства" </t>
  </si>
  <si>
    <t>Закон РС (Я) от 12.12.2019 года 2199-З N 309-VI "О государственном бюджете Республики Саха (Якутия) на 2020 год и плановый период 2021 и 2022 годов"
Закон РС (Я) от 01.12.2020 года 2265-З N 441-VI "О государственном бюджете Республики Саха (Якутия) на 2021 год и плановый период 2022 и 2023 годов"
Закон Республики Саха (Якутия) от 15.12.2012 1154-З N 1201-IV (ред. от 24.12.2020) "Об обеспечении жилыми помещениями детей-сирот и детей, оставшихся без попечения родителей"</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</si>
  <si>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30.08.2018г. №1185 "Об утверждении муниципальной программы МО "Мирнинский район" Республики Саха (Якутия) "Социальные меры реабилитации детей-сирот и детей, оставшихся без попечения  родителей, в Мирнинском районе на 2019-2023 годы" (с изм.и доп.)
</t>
  </si>
  <si>
    <t>Закон РС (Я) от 12.12.2019 года 2199-З N 309-VI "О государственном бюджете Республики Саха (Якутия) на 2020 год и плановый период 2021 и 2022 годов"
Закон РС (Я) от 01.12.2020 года 2265-З N 441-VI "О государственном бюджете Республики Саха (Якутия) на 2021 год и плановый период 2022 и 2023 годов"
Закон РС (Я) от 31.01.2008 года 552-З N 1119-III "Об организации и осуществлении деятельности по опеке и попечительству в РС (Я) и о наделении органов местного самоуправления муниципальных районов и городских округов РС (Я) отдельными государственными полномочиями по осуществлению деятельности по опеке и попечительству"                                                                                             
Закон Республики Саха (Якутия) от 30.05.2006 года 348-З N 711-111 "О наделении органов местного самоуправления муниципальных районов и городских округов Республики Саха (Якутия) отдельными государственными полномочиями по социальной поддержке детей-сирот и детей, оставшихся без попечения родителей",
Законом Республики Саха (Якутия) от 13.07.2006 369-З  № 753-III "О размере и порядке выплаты денежных средств на детей-сирот и детей, оставшихся без попечения родителей и находящихся под опекой (попечительством) и в приемных семьях, и о наделении органов местного самоуправления отдельными государственными полномочиями по осуществлению выплаты денежных средств"</t>
  </si>
  <si>
    <t xml:space="preserve">Постановление Правительства Республики Саха (Якутия) от 24.03.2007 года № 102 "Об утверждении порядков расходования субвенций на финансирование образовательных учреждений для детей-сирот и детей, оставшихся без попечения родителей и субвенции на выплату денежных средств на детей, находящихся под опекой и попечительством, на санаторно-курортное лечение, летний труд и отдых";
 Постановление Правительства Республики Саха (Якутия) от 12.04.2007 года № 147 "Об утверждении порядка предоставления детям сиротам и детям, оставшимся без попечения родителей, воспитывающихся в муниципальных образовательных учреждениях, семейных детских домах, в семьях опекунов (попечителей), приемных родителей путевок в школьные и студенческие спортивно-оздоровительные лагеря (базы) труда и отдыха и на санаторно-курортное лечение",
Постановление Правительства Республики Саха (Якутия) от 12.04.2007 года № 147 "Об утверждении порядка предоставления детям сиротам и детям, оставшимся без попечения родителей, воспитывающихся в муниципальных образовательных учреждениях, семейных детских домах, в семьях опекунов (попечителей), приемных родителей путевок в школьные и студенческие спортивно-оздоровительные лагеря (базы) труда и отдыха и на санаторно-курортное лечение",
Постановление Правительства Республики Саха (Якутия) от 04.09.2007 года № 374 "Об утверждении Порядков расходования субвенций на бесплатный проезд детей-сирот и детей, оставшихся без попечения родителей, лиц из числа детей-сирот и детей, оставшихся без попечения родителей, обучающихся в муниципальных образовательных организациях, имеющих государственную аккредитацию по основным общеобразовательным программам, предоставления бесплатного проезда детям-сиротам и детям, оставшимся без попечения родителей, лицам из числа детей-сирот и детей, оставшихся без попечения родителей, обучающихся в государственных и муниципальных образовательных организациях, имеющих государственную аккредитацию по основным общеобразовательным программам, за счет средств государственного бюджета Республики Саха (Якутия)"
</t>
  </si>
  <si>
    <t>Федеральный закон от 06.10.2003 № 131-ФЗ "Об общих принципах организации местного самоуправления в Российской Федерации"
Федеральный закон от 21.12.1996 N 159-ФЗ (ред. от 08.12.2020) "О дополнительных гарантиях по социальной поддержке детей-сирот и детей, оставшихся без попечения родителей"</t>
  </si>
  <si>
    <t xml:space="preserve">Закон Республики Саха (Якутия) от 15.12.2012 г. 1154-З N 1201-IV "Об обеспечении жилыми помещениями детей-сирот и детей, оставшихся без попечения родителей"
Закон РС (Я) от 12.12.2019 года 2199-З N 309-VI "О государственном бюджете Республики Саха (Якутия) на 2020 год и плановый период 2021 и 2022 годов"
</t>
  </si>
  <si>
    <t>Указ Главы РС(Я) от 13.12.2019 N 897 (ред. от 28.10.2020) "О государственной программе Республики Саха (Якутия) "Обеспечение качественным жильем и повышение качества жилищно-коммунальных услуг на 2020 - 2024 годы"</t>
  </si>
  <si>
    <t xml:space="preserve"> 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Постановление Главы района от 30.08.2018г. №1185 "Об утверждении муниципальной программы МО «Мирнинский район» Республики Саха (Якутия) "Социальные меры реабилитации детей-сирот и детей, оставшихся без попечения родителей, в Мирнинском районе на 2019-2023 годы"
</t>
  </si>
  <si>
    <t>Закон Республики Саха (Якутия) от 10.07.2002 года 41-З N 417-II "О порядке наделения органов местного самоуправления в Республике Саха (Якутия) отдельными государственными полномочиями" 
Закон Республики Саха (Якутия) от 26.12.2007 года 523-З N 1091-III "О наделении органов местного самоуправления муниципальных районов Республики Саха (Якутия) отдельными государственными полномочиями по выравниванию бюджетной обеспеченности поселений",                                                     
Закон РС (Я) от 12.12.2019 года 2199-З N 309-VI "О государственном бюджете Республики Саха (Якутия) на 2020 год и плановый период 2021 и 2022 годов",
Закон РС (Я) от 01.12.2020 года 2265-З N 441-VI "О государственном бюджете Республики Саха (Якутия) на 2021 год и плановый период 2022 и 2023 годов"</t>
  </si>
  <si>
    <t xml:space="preserve"> 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Решение сессии Мирнинского районного Совета депутатов от 20.11.2019г. IV - №11-16 "Об исполнении МО «Мирнинский район» Республики Саха (Якутия) переданных отдельных государственных полномочий по выравниванию бюджетной обеспеченности поселений"
</t>
  </si>
  <si>
    <t xml:space="preserve">Закон РС (Я) от 02.04.2014 года 1288-З N 131-V "О наделении органов местного самоуправления муниципальных образований РС (Я) отдельными государственными полномочиями РС (Я) по организации мероприятий при осуществлении деятельности по обращению с животными без владельцев"
Закон РС (Я) от 18.12.2015 года 1559-З N 675-V "О внесении изменений в Закон РС (Я) "О наделении органов местного самоуправления муниципальных образований Республики Саха (Якутия) отдельными государственными полномочиями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Закон РС (Я) от 12.12.2019 года 2199-З N 309-VI "О государственном бюджете Республики Саха (Якутия) на 2020 год и плановый период 2021 и 2022 годов"
Закон Республики Саха (Якутия) от 12.12.2019г. 2199-З №309-VI "О государственном бюджете Республики Саха (Якутия) на 2020 год и плановый период 2021 и 2022 годов"
Закон Республики Саха (Якутия) от 01.12.2020г. 2265-З №441-VI "О государственном бюджете Республики Саха (Якутия) на 2010 год и плановый период 20212 и 2023 годов"
</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</si>
  <si>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21.08.2020г. №1196 "Об утверждении Порядка предоставления субвенций муниципальным образованиям Мирнинского района на осуществление переданных им полномочий по организации мероприятий при осуществлении деятельности по обращению с животными без владельцев"
</t>
  </si>
  <si>
    <t xml:space="preserve">Решение сессии Мирнинского районного Совета депутатов от 24 июня 2015 года III-№12-16 "О Порядке предоставления иных межбюджетных трансфертов из бюджета МО "Мирнинский район" Республики Саха (Якутия) бюджетам городских и сельских поселений Мирнинского района Республики Саха (Якутия)" (с изм.и доп.),
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Постановление Главы района от 29.10.2019г. №1539 "Об утверждении методики распределения иных межбюджетных трансфертов из бюджета МО "Мирнинский район" РС (Я) поселениям Мирнинского района РС (Я)"                </t>
  </si>
  <si>
    <t xml:space="preserve">273-ФЗ от 29.12.2012г. "Об образовании в Российской Федерации", план мероприятий по реализации ключевых положений Послания Президента Российской Федерации В.В. Путина Федеральному Собранию Российской Федерации от 15 января 2020 года, федеральный закон от 1 марта 2020 г. № 47-ФЗ </t>
  </si>
  <si>
    <t>29.12.2012г., не установлен, 15.01.2020г., не устанвлен</t>
  </si>
  <si>
    <t>Закон Республики Саха (Якутия) от 19.12.2018г. 2078-3№47-IV "О государственном бюджете Ресрублики Саха (Якутия) на 2019 год и плановые периоды 2021-2022гг.", Закон Республики Саха (Якутия)от 15.12.2014 № 1401-З N 359-V "Об образовании в Республике Саха (Якутия)"</t>
  </si>
  <si>
    <t>01.01.2019г., не установлен, 2014-12-15, не установлен</t>
  </si>
  <si>
    <t>Указом Главы РС(Я) от 07.10.2020 г. № 1462 "Порядок предоставления и распределения субсидий из государственного бюджета Республики Саха (Якутия) местным бюджетам в целях софинансирования расходных обязательств муниципальных районов, возникающих при реализации государственных программ муниципальных районов Республики Саха (Якутия), предусматривающих мероприятия по организации бесплатного горячего питания обучающихся, получающих начальное общее образование в муниципальных образовательных организациях"</t>
  </si>
  <si>
    <t>273-ФЗ от 29.12.2012г. "Об образовании в Российской Федерации"</t>
  </si>
  <si>
    <t>29.12.2012г., не установлен</t>
  </si>
  <si>
    <t>Закон Республики Саха (Якутия)от 15.12.2014 № 1401-З N 359-V "Об образовании в Республике Саха (Якутия)"</t>
  </si>
  <si>
    <t>2012-12-29, не установлен</t>
  </si>
  <si>
    <t>Приказ Министерства образования и науки РФ от 13 июля 2017 г. № 656 “Об утверждении примерных положений об организациях отдыха детей и их оздоровления”</t>
  </si>
  <si>
    <t>2014-12-15, не установлен 2007-06-19, не установлен</t>
  </si>
  <si>
    <t>Указ Главы Республики Саха (Якутия) от 16.12.2019г. №900 "О государственной программе Республики Саха (Якутия) "Развитие образования Республики Саха (Якутия) на 2020-2024 годы и на плановый период до 2026 года"</t>
  </si>
  <si>
    <t>Федеральный закон от 24.04.2008г. №48-ФЗ "Об опеке и попечительстве", федеральны закон от 19.05.1995г. №81-ФЗ "О государственных пособиях гражданам, имеющим детей"</t>
  </si>
  <si>
    <t>24.04.2008г., не установлен, 19.05.1995г., не установлен</t>
  </si>
  <si>
    <t>Закон Республики Саха (Якутия) от 13.07.2016г. 369-З №753-III "О размере и порядке выплаты денежных средств на детей-сирот и детей, оставшихся без попечения родителей и находящихся под опекой (попечительством), и о наделении органов местного самоуправления отдельными государственными полномочиями по осуществлению выплаты денежных средств"</t>
  </si>
  <si>
    <t>13.07.2016г., не установлен</t>
  </si>
  <si>
    <t>Постановление Правительства Республики Саха (Якутия) от 20.01.2017г. №13 "О внесении изменений в отдельные нормативные правовые акты Правительства Республики Саха (Якутия) в сфере опеки и попечительства над несовершеннолетними"</t>
  </si>
  <si>
    <t>20.01.2017г., не установлен</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</si>
  <si>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22.05.2014г. №867 "Об определении уполномоченных органов для осуществления порядка расчета и выплаты денежных средств на детей-сирот оставшихся без попечения родителей, находящихся под опекой (попечительством)", 
Постановление МО "МР" от 01.11.2018г. №1559 "Об утверждении муниципальной программы "Развитие системы общего образования" на 2019-2023гг (с изм. и доп.)</t>
  </si>
  <si>
    <t xml:space="preserve"> Постановление МО "МР" от 01.11.2018г. №1559 "Об утверждении муниципальной программы "Развитие системы общего образования" на 2019-2023гг (с изм. и доп.)</t>
  </si>
  <si>
    <t>Федеральный закон от 06.10.2003 № 131-ФЗ "Об общих принципах организации местного самоуправления в Российской Федерации"Федеральный закон от 29.12.2012 № 273-ФЗ "Об образовании в Российской Федерации"</t>
  </si>
  <si>
    <t xml:space="preserve">2003-10-06, не установлен,  </t>
  </si>
  <si>
    <t xml:space="preserve">1) Постановление Правительства РС(Я) от 29.10.2009г. №448 "Об утверждении положения о выплате компенсации за содержание ребенка в образовательных организациях, реализующих основную общеобразовательную программу дошкольного образования"2) Приказ Министерства образования и науки РС (Я)  30.01.2019 №01-10/105  " Об утверждении среднего размера родительской платы за присмотр и уход за детьми в государственных и иуниципальных образовательных организациях, реализующих образовательную программу дошкольного образования на 2019 год. 3) Постановление  Правительства РС (Я)   от 29.01.2019 №9 "О внесении  изменений  в Постановление Правительства  РС (Я)  от 29.10.2009 №448 "Об утверждении положения о выплате компенсации за содержание ребенка в образовательных организациях, реализующих основную общеобразовательную программу дошкольного образования" 2) Постановление Правительства РС(Я) от 24.03.2007г. №102 "Об утверждении порядка расходования субвенции на финансирование образовательных учреждений для детей-сирот и детей, оставшихся без попечения родителей, и субвенции на выплату денежных средств на детей, находящихся под опекой и попечительством, на санаторно-курортное лечение, летний труд и отдых"
</t>
  </si>
  <si>
    <t xml:space="preserve">в целом
в целом
</t>
  </si>
  <si>
    <t>01.01.2016, не установлен
24.03.2007, не установлен
10.02.20019</t>
  </si>
  <si>
    <t xml:space="preserve"> Постановление Главы района  от 14.11.2018 № 1626 " Об утверждении муниципальной программы ) «Доступность  дошкольного образования" на 2019-2023 годы (с изм. И доп.)</t>
  </si>
  <si>
    <t>Постановление Правительства РФ от 26.10.2013г. №963 "О предоставлении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и их заместителям, состоящим в штате по основному месту работы в федеральных государственных образовательных организациях, проживающим и работающим по трудовому договору в сельских населенных пунктах, рабочих поселках (поселках городского типа)" (с изменениями и дополнениями)", постановление Правительства Российской Федерации от 04.04.2020г. №448 Правила предоставления и распределения иных межбюджетных трансфертов из федерального бюджета бюджетам субъектов Российской Федерации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</si>
  <si>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26.10.2013г., не установлен</t>
  </si>
  <si>
    <t xml:space="preserve">1779-З №1115-V от 20.12.2016г. "О наделении органов местного самоуправления муниципальных районов и городских округов Республики Саха (Якутия) отдельными государственными полномочиями по предоставлению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компенсации расходов на оплату жилых помещений, отопления и освещения", закон Республики Саха (Якутия) от 16.03.2007г. 440-З №895-III «О наделении органов местного самоуправления муниципальных районов и городских округов Республики Саха (Якутия) отдельными государственными полномочиями по осуществлению выплаты вознаграждения педагогическим работникам государственных образовательных организаций Республики Саха (Якутия) и муниципальных образовательных организаций за выполнение функций классного руководителя»; закон Республики Саха (Якутия) от 12.12.2019г. 2199-З №309-IV (в редакции от 18.06.2020) «О государственном бюджете Республики Саха (Якутия) на 2020 год и на плановый период 2021 и 2022 годов»  </t>
  </si>
  <si>
    <t>01.01.2017г., не установлен, 16.03.2007г., не установлен, 12.12.2019г., не установлен</t>
  </si>
  <si>
    <t>Постановление МО "МР" от 01.11.2018г. №1559 "Об утверждении муниципальной программы МО "МР" РС(Я) "Развитие системы общего образования на 2019-2023гг" (с изм. и доп.)</t>
  </si>
  <si>
    <t>Постановление Правительства Российской Федерации от 26 декабря 2017 г. N 1642 «Об утверждении государственной программы Российской Федерации «Развитие образования» на период 2018-2025 годы</t>
  </si>
  <si>
    <t>01.01.2018г., не установлен</t>
  </si>
  <si>
    <t>Постановление Правительства Республики Саха (Якутия) от 12.05.2016г. №153 "Об утверждении нормативов финансирования и методики расчета объема субвенций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указом Главы Республики Саха (Якутия) от 15.12.2017 года №2282 "осударственная программа Республики Саха (Якутия) «Развитие образования Республики Саха (Якутия) на 2016-2022 годы и на плановый период до 2026 года»</t>
  </si>
  <si>
    <t>12.05.2016г., не установлен</t>
  </si>
  <si>
    <t xml:space="preserve"> Постановление МО "МР" от 01.11.2018г. №1559 "Об утверждении муниципальной программы "Развитие системы общего образования" на 2019-2023гг (с изм. и доп.), постановление Главы района от 20.12.2018 № 1861 "Порядок предоставления и расходования субвенции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постановление Главы от 24.04.2019 № 0669 "Положение об оплате труда работников муниципальных образовательных учреждений МО "Мирнинский район" РС(Я)"</t>
  </si>
  <si>
    <t>01.01.2019г., не установлен, 24.04.2019г., не установлен</t>
  </si>
  <si>
    <t xml:space="preserve">Постановление правительства РФ от 10.10.2013г. №903 "О федеральной целевой программе "Развитие единой государственной системы регистрации прав и кадастрового учета недвижимости (2014 - 2020 годы)"
</t>
  </si>
  <si>
    <t xml:space="preserve">Закон РС (Я) от 12.12.2019 года 2199-З N 309-VI "О государственном бюджете Республики Саха (Якутия) на 2020 год и плановый период 2021 и 2022 годов"
</t>
  </si>
  <si>
    <t xml:space="preserve">Указ Главы РС (Я) от 13.12.2019г.  №890 "О государственной программе Республики Саха (Якутия) "Управление собственностью на 2020 - 2024 годы"
</t>
  </si>
  <si>
    <t xml:space="preserve">Постановление Правительства РФ от 30.12.2017 г. N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</si>
  <si>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 xml:space="preserve">Указ Главы Республики Саха (Якутия) от 13.12.2019г. №897 "О государственной программе Республики Саха (Якутия) "Обеспечение качественным жильем и повышение качества жилищно-коммунальных услуг на 2020-2024 годы",
Постановление Правительства РС(Я) от 01.04.2020 N 65 (ред. от 02.12.2020) "О мерах по обеспечению жильем молодых семей в Республике Саха (Якутия)" </t>
  </si>
  <si>
    <t>Закон РС (Я) от 08.12.2005 года 294-З N 595-III "О наделении органов местного самоуправления отдельными государственными полномочиями в области охраны труда" 
Закон РС (Я) от 12.12.2019 года 2199-З N 309-VI "О государственном бюджете Республики Саха (Якутия) на 2020 год и плановый период 2021 и 2022 годов"
Закон РС (Я) от 01.12.2020 года 2265-З N 441-VI "О государственном бюджете Республики Саха (Якутия) на 2021 год и плановый период 2022 и 2023 годов"</t>
  </si>
  <si>
    <t>01.01.2006, не утановлен</t>
  </si>
  <si>
    <t>Федеральный закон от 06.10.2003 № 131-ФЗ "Об общих принципах организации местного самоуправления в Российской Федерации"
Закон РФ от 19.02.1993 года № 4520-1 «О государственных гарантиях и компенсациях для лиц, работающих и проживающих в районах Крайнего Севера и приравненных к ним местностях»
Федеральный закон от 25.10.2002г. №125-ФЗ "О жилищных субсидиях гражданам, выезжающим из районов Крайнего Севера и приравненных к ним местностей"
Федеральный закон от 17.07.2011г. №211-ФЗ "О жилищных субсидиях гражданам, выезжающим из закрывающихся населенных пунктов в районах Крайнего Севера и приравненных к ним местностей"</t>
  </si>
  <si>
    <t xml:space="preserve">
ст.33,35</t>
  </si>
  <si>
    <t>Закон Республики Саха (Якутия) от 22.03.2006г. 321-З   №655-III "О наделении органов местного самоуправления муниципальных районов и городских округов Республики Саха (Якутия) отдельными государственными полномочиями по реализации федеральных законов "О жилищных субсидиях гражданам, выезжающим из районов Крайнего Севера и приравненных к ним местностей" и "О жилищных субсидиях гражданам, выезжающим из закрывающихся населенных пунктов в районах Крайнего Севера и приравненных к ним местностей"
Закон РС (Я) от 12.12.2019 года 2199-З N 309-VI "О государственном бюджете Республики Саха (Якутия) на 2020 год и плановый период 2021 и 2022 годов"
Закон РС (Я) от 01.12.2020 года 2265-З N 441-VI "О государственном бюджете Республики Саха (Якутия) на 2021 год и плановый период 2022 и 2023 годов"</t>
  </si>
  <si>
    <t xml:space="preserve"> 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Решение сессии Мирнинского районного Совета депутатов от 20.11.2019г. IV - №11-13 "Об исполнении МО «Мирнинский район» Республики Саха (Якутия) отдельных государственных полномочий по реализации федеральных законов "О жилищных субсидиях гражданам, выезжающим из районов Крайнего Севера и приравненных к ним местностей" и "О жилищных субсидиях гражданам, выезжающим из закрывающихся населенных пунктов в районах Крайнего Севера и приравненных к ним местностей"
</t>
  </si>
  <si>
    <r>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01.03.2017 № 254 "Об утверждении об оплате труда руководителей и специалистов муниципальных учреждений, финансируемых из бюджета МО "МР";
Постановление от 01.12.2015г. №1723 "Об утверждении общих требований к определению нормативных затрат на оказание муниципальных услуг, применяемых при расчете объема финансового обеспечения выполнения муниципального задания на оказание муниципальных услуг (выполнение работ) в отношении автономных и бюджетных учреждений МО "Мирнинский район" РС (Я);
Постановление от 12.01.2012 №0482 Об утверждении Положения об оплате труда работников МКУ "Управление сельского хозяйства" МО "Мирнинский район" РС (Я); Постановление от 20.05.2019 №0802 "Об утверждении Положения об условиях оплаты труда работников МКУ "Управление сельского хозяйства" МО "Мирнинский район" РС (Я)",
Распоряжение № 930 от 22.10.2009 г. "О создании Муниципальное автономное учреждение "Центр развития предпринимательства, занятости и туризма";
Устав МАУ «Центр развития предпринимательства, занятости и туризма» Муниципального образования «Мирнинский район» РС (Я);
Распоряжение от 14.11.2011г. №938 "О создании МКУ "Коммунально-строительное управление"</t>
    </r>
    <r>
      <rPr>
        <u/>
        <sz val="8"/>
        <rFont val="Times New Roman"/>
        <family val="1"/>
        <charset val="204"/>
      </rPr>
      <t xml:space="preserve">
</t>
    </r>
    <r>
      <rPr>
        <sz val="8"/>
        <rFont val="Times New Roman"/>
        <family val="1"/>
        <charset val="204"/>
      </rPr>
      <t>Распоряжение от 04.06.2012г. №429 "Об утверждении Устава МКУ "Коммунально-строительное управление"
Постановление от 29.10.2014г. «О создании муниципального учреждения «Управление по эксплуатации и содержанию административных зданий «Вилюй» МО «Мирнинский район» Республики Саха (Якутия)»,
Постановление от 30.04.2020г. №0571 «О внесении изменений в Устав муниципального бюджетного учреждения «Управление по эксплуатации и содержанию административных зданий «Вилюй» муниципального образования «Мирнинский район» Республики Саха (Якутия), 
Постановление от 22.08.2017 г. №1061 "Об утверждении Устава МКУ "Комитет имущестувенных отношений" Мирнинсского района РС (Я)"</t>
    </r>
  </si>
  <si>
    <t>Федеральный закон от 06.10.2003 № 131-ФЗ "Об общих принципах организации местного самоуправления в Российской Федерации"
Федеральный закон от 19.05.1995 № 82-ФЗ "Об общественных объединениях"                           МП "Развитие и гармонизация  межнациональных и межконфессиональных отношений на территории МО "Мирнинский район" РС(Я)</t>
  </si>
  <si>
    <t>2003-10-06, не установлен
1995-05-19, не установлен</t>
  </si>
  <si>
    <t>Закон субъекта Российской Федерации от 24.06.2013 № 1222-З N 1335-IV "О культуре"</t>
  </si>
  <si>
    <t>2013-06-24, не установлен</t>
  </si>
  <si>
    <t>Решение сессии 20 ноября 2019г. IV - №11-8 «О бюджете муниципального образования «Мирнинский район» Республики Саха (Якутия) на 2020 год и на плановый период 2021 и 2022 годов» (с изм.и доп.),
Решение сессии Мирнинского районного Совета депутатов "О бюджете МО "Мирнинский район" на 2021 год и плановый период 2022 и 2023 годов"  IV-№19-11 от 16.12.2020г. (с изм.и доп.), 
Постановление районной администрации от 15.10.2018 г. №1443 "Об утверждении МП МО "Мирнинский район" РС(Я) "Развитие и гармонизация межнациональных и межконфессональных отношений" на 2019-2023 годы" (с изм.и доп.)</t>
  </si>
  <si>
    <t>Федеральный закон от 06.10.2003 № 131-ФЗ "Об общих принципах организации местного самоуправления в Российской Федерации"
Федеральный закон от 29.12.1994 № 78-ФЗ  "О библиотечном деле"</t>
  </si>
  <si>
    <t>2003-10-06, не установлен, 1994-12-29, не установлен</t>
  </si>
  <si>
    <t>Указ президента Российской Федерации от07.05.2012г.№597 "О мероприятих по реализации госцдарственной социальной политики"</t>
  </si>
  <si>
    <t>07.05.2012, не установлен</t>
  </si>
  <si>
    <t>Закон субъекта Российской Федерации от 21.07.1994 № З N 27-I "О библиотечном деле"</t>
  </si>
  <si>
    <t>1994-07-21, не установлен</t>
  </si>
  <si>
    <t>Указ Президента Республики Саха (Якутия) от 29.08.2012г. №1616 "О концепции повышения заработной платы работников учреждений бюджетного сектора экономики и минимальной заработной платы в РС(Я) на 2012-2017гг.";                  Постановление Правительства РС(Я) №320 от 02.10.2017г. "О мерах по реализации в 2017-2018 гг. Указа Президента РС(Я) от 29.08.2012г. №1616 "О концепции повышения заработной платы работников учреждений бюджетного сектора экономики и минимальной заработной платы в РС(Якутия) на 2012-2017гг."</t>
  </si>
  <si>
    <t>29.08.2012, не установлен</t>
  </si>
  <si>
    <t>2003-10-06, не установлен</t>
  </si>
  <si>
    <t>Закон субъекта Российской Федерации от 24.06.2013 № 1222-З N 1335-IV "О культуре"                          Закон   Республики Саха (Якутия) от 20.12.2017 года 1925-З №1429-V "О государственном бюджете Республики Саха (Якутия) на 2018 год и плановый 2019 и 2020 гоов"</t>
  </si>
  <si>
    <t>24.06.2013, не установлен</t>
  </si>
  <si>
    <t>Решение сессии 20 ноября 2019г. IV - №11-8 «О бюджете муниципального образования «Мирнинский район» Республики Саха (Якутия) на 2020 год и на плановый период 2021 и 2022 годов» (с изм.и доп.),
Решение  сессии Мирнинского районного Совета депутатов от 16.12.2020г.  IV-№19-11 "О бюджете МО "Мирнинский район" на 2021 год и плановый период 2022 и 2023 годов" (с изм.и доп.),
Постановление районной Администрации от 05.10.2018г. №1363 "Об утверждении муниципальной программы МО Мирнинский район РС(Я)" Развитие библиотечного дела" на 2019-2023гг." (с изм.и доп.)</t>
  </si>
  <si>
    <t>Решение сессии Мирнинского районного Совета депутатов от 20.11.2019г. IV - №11-8 «О бюджете муниципального образования «Мирнинский район» Республики Саха (Якутия) на 2020 год и на плановый период 2021 и 2022 годов» (с изм.и доп.),
Решение  сессии Мирнинского районного Совета депутатов от 16.12.2020г.  IV-№19-11 "О бюджете МО "Мирнинский район" на 2021 год и плановый период 2022 и 2023 годов" (с изм.и доп.),
Постановление районной Администрации от 05.10.2018 г. №1362 "Об утверждении МП МО "Мирнинский район" РС(Я) "Развитие культуры и архивного дела" на 2019-2023 годы" (с изм.и доп.)</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</si>
  <si>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10.10.2018г. №1399 "Об утверждении МП "Обеспечение жильем молодых семей" на 2019-2023 годы";
Распоряжение от 28.04.2020г. №0250 "Об утверждении списка молодых семей-участников мероприятия "Обеспечение жильем молодых семей", изъявивших желание получить социальную выплату в 2020 году по МО "Мирнинский район" РС (Я)"
</t>
  </si>
  <si>
    <t>Решение сессии 20 ноября 2019г. IV - №11-8 «О бюджете муниципального образования «Мирнинский район» Республики Саха (Якутия) на 2020 год и на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районной Администрации 05.10.2018г. №1363 "Об утверждении муниципальной программы МО Мирнинский район РС(Я)" Развитие библиотечного дела" на 2019-2023гг." (с изм.и доп.)</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</si>
  <si>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30.08.2018г. №1185 "Об утверждении муниципальной программы МО «Мирнинский район» Республики Саха (Якутия) "Социальные меры реабилитации детей-сирот и детей, оставшихся без попечения родителей, в Мирнинском районе на 2019-2023 годы",
Постановление от 01 февраля 2012 г. №0092 "Об утверждении Административного регламента предоставления государственной услуги "Назначение и выплата единовременного, ежемесячного пособия на содержание детей-сирот и детей, оставшихся без попечения родителей, находящихся под опекой (попечительством) и в приемных семьях",
Постановление от 11 марта 2019 г. № 0395 "Об утверждении Административного регламента по предоставлению муниципальной услуги "Предоставление детям-сиротам и детям, оставшимся без попечения родителей, в Мирнинском районе путевок в школьные, студенческие, спортивно-оздоровительные лагеря (базы) труда и отдыха, в санаторно-курортные учреждения с оплатой проезда к месту лечения и обратно",
Постановление от 11 марта 2019 г. № 0394 "Об утверждении Административного регламента по предоставлению муниципальной услуги "Обеспечение детей-сирот и детей, оставшихся без попечения родителей, обучающихся в образовательных учреждениях, бесплатным проездом на городском, пригородном транспорте (кроме такси), а также бесплатным проездом один раз в год к месту жительства и обратно к месту учебы"
</t>
  </si>
  <si>
    <t>Федеральный закон от 06.10.2003 № 131-ФЗ "Об общих принципах организации местного самоуправления в Российской Федерации",
Федеральный закон от 22.10.2004 N 125-ФЗ (ред. от 11.06.2021) "Об архивном деле в Российской Федерации"</t>
  </si>
  <si>
    <t>Закон Республики Саха (Якутия) от 15.04.2004 131-З N 265-III (ред. от 10.11.2010) "О наделении ОМСУ МР и ГО РС (Я)отдельными государственными полномочиями по комплектованию, хранению, учету и использованию документов Архивного фонда РС (Я) и других архивных документов, относящихся к государственной собственности РС (Я)",
Закон Республики Саха (Якутия) от 31.01.2008 551-З N 1117-III (ред. от 30.06.2021) "Об архивном деле в Республике Саха (Якутия)",
Закон РС (Я) от 12.12.2019 года 2199-З N 309-VI "О государственном бюджете Республики Саха (Якутия) на 2020 год и плановый период 2021 и 2022 годов",
Закон РС (Я) от 01.12.2020 года 2265-З N 441-VI "О государственном бюджете Республики Саха (Якутия) на 2021 год и плановый период 2022 и 2023 годов"</t>
  </si>
  <si>
    <t>Постановление Правительства РС(Я) от 03.05.2006 N 166 (ред. от 08.09.2016) "Об утверждении Правил расходования субвенций из государственного бюджета Республики Саха (Якутия), выделяемых МР и ГО РС (Я) на осуществление отдельных государственных полномочий по комплектованию, хранению, учету и использованию архивных документов, относящихся к государственной собственности РС (Я)"</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</si>
  <si>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Решение сессии Мирнинского районного Совета депутатов от 20.11.2019г.  IV - №11-9 "Об исполнении МО «Мирнинский район» Республики Саха (Якутия) переданных отдельных государственных полномочий по комплектованию, хранению, учету и использованию документов Архивного фонда Республики Саха (Якутия) и других архивных документов, относящихся к государственной собственности Республики Саха (Якутия)",
Постановление  районной Администрации от 05.10.2018 г. №1362 "Об утверждении МП МО "Мирнинский район" РС(Я) "Развитие культуры и архивного дела" на 2019-2023 годы"</t>
  </si>
  <si>
    <t xml:space="preserve"> 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Решение сессии Мирнинского районного Совета депутатов от 20.11.2019г. IV - №11-17 "Об исполнении МО «Мирнинский район» Республики Саха (Якутия) переданных отдельных государственных полномочий в  области охраны труда"</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</si>
  <si>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30.08.2018 г. № 1185 "Об утверждении муниципальной программы МО "Мирнинский район" Республики Саха (Якутия) "Социальные меры реабилитации детей-сирот и детей, оставшихся без  попечения  родителей, в Мирнинском районе на 2019-2023 годы"</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</si>
  <si>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№1189 от 31.08.2018 "Об утверждении муниципальной программы "Поддержка общественных и гражданских инициатив на 2019-2023 годы"</t>
  </si>
  <si>
    <t>13.06.2017, не установлен</t>
  </si>
  <si>
    <t>Федеральный закон от 06.10.2003 № 131-ФЗ "Об общих принципах организации местного самоуправления в Российской Федерации"
Федеральный закон от 26.05.1996 № 54-ФЗ "О Музейном фонде Российской Федерации и музеях в Российской Федерации"</t>
  </si>
  <si>
    <t>2003-10-06, не установлен
1996-05-26, не установлен</t>
  </si>
  <si>
    <t>Указ президента Российской Федерации от 07.05.2012г.№597 "О мероприятих по реализации госцдарственной социальной политики"</t>
  </si>
  <si>
    <t>Закон субъекта Российской Федерации от 20.06.1996 № З N 119-I "О Музейном фонде и музеях Республики Саха (Якутия)"</t>
  </si>
  <si>
    <t>20.06.1996, не установлен</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</si>
  <si>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районной Администрации от 16.10.2018г. №1447 "Об утверждении муниципальной программы МО Мирнинский район РС(Я) " Развитие музейного дела" на 2019-2023гг."</t>
  </si>
  <si>
    <t>Федеральный закон от 06.10.2003 № 131-ФЗ "Об общих принципах организации местного самоуправления в Российской Федерации"
273-ФЗ от 29.12.2012г. "Об образовании в Российской Федерации"</t>
  </si>
  <si>
    <t xml:space="preserve">
 в целом</t>
  </si>
  <si>
    <t xml:space="preserve">
29.12.2012г., не установлен</t>
  </si>
  <si>
    <t xml:space="preserve">273-ФЗ от 29.12.2012г. "Об образовании в Российской Федерации"
Федеральный закон от 06.10.2003 № 131-ФЗ "Об общих принципах организации местного самоуправления в Российской Федерации" </t>
  </si>
  <si>
    <t>Федеральный закон от 06.10.2003 № 131-ФЗ "Об общих принципах организации местного самоуправления в Российской Федерации" 
Федеральный закон от 29.12.2012 № 273-ФЗ "Об образовании в Российской Федерации"</t>
  </si>
  <si>
    <t xml:space="preserve">Федеральный закон от 29.12.2012 № 273-ФЗ "Об образовании в Российской Федерации"
Федеральный закон от 06.10.2003 № 131-ФЗ "Об общих принципах организации местного самоуправления в Российской Федерации" </t>
  </si>
  <si>
    <t xml:space="preserve">Федеральный закон от 06.10.2003 № 131-ФЗ "Об общих принципах организации местного самоуправления в Российской Федерации"   
Федеральный закон от 21.11.2011г. №323-ФЗ "Об основах охраны здоровья граждан в Российской Федерации"                                                         </t>
  </si>
  <si>
    <t>Закон Республики Саха (Якутия) от 21 июля 1994 г. З N 27-I "О библиотечном деле"</t>
  </si>
  <si>
    <t xml:space="preserve">Решение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29.12.2017 №1663 "Об утверждении Положения о представительских расходах Администрации МО "Мирнинский район" РС (Я)"; 
 Распоряжение Главы района "Об утверждении Положения о стипендиатах Администрации МО "Мирнинский район" РС (Я)";  
Постановление Главы района от 25.05.2015г. №0860 "Об утверждении Положения о порядке приобретения, учета и распоряжения подарочной и сувенирной продукцией, распоряжения подарками при проведении праздничных, спортивных и иных мероприятий МО "Мирнинский район";
Решение сессии Мирнинского районного Совета депутатов от  01.03.2007г. № 30-24 "О резервном фонде МО "Мирнинский район" РС (Я)",               
Постановление Главы района от 05.06.2020г. №0771 "Об утверждении Положения о порядке использования бюджетных ассигнований резервного фонда Администрации МО "Мирнинский район" РС (Я)",
Решение сессии Мирнинского районного Совета депутатов от 18.11.2015г. № III-№13-6  "Об утверждении Положения о наградах, званиях и поощрениях МО "Мирнинский район" РС (Я)",    
Распоряжение от 05.10.2011г. №838 "Об утверждении Положения о негосударственном пенсионном обеспечении работников муниципальных учреждений, финансируемых из бюджета МО "Мирнинский район" РС (Я),          
Постановление №1911 от 26.12.15 "Об утверждении Порядка предоставления субсидий на обеспечение (возмещение) части затрат организациям, оказывающим услуги по содержанию и ремонту мест общего пользования (общего имущества) многоквартирных домов" (с изм.и доп.),
Постановление Главы района от 31.08.2018г. №1188 "Об утверждении МП "Социальная поддержка населения" на 2019-2023 годы"
</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</si>
  <si>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25.12.2012 года № 1839 "О создании муниципального казенного учреждения "Единая дежурно-диспетчерская служба" муниципального образования  "Мирнинский район" Республики Саха (Якутия)",  
Постановление от 24.10.2018 № 1481 Об утверждении муниципальной программы МО "Мирнинский район" Республики Саха (Якутия) "Предупреждение и ликвидация последствий чрезвычайных ситуаций на территории муниципального района" на 2019-2023 годы,                                                                                                            
Постановление Главы МО «Мирнинский район» от 23.12.16 г. № 1513 «Об утверждении Положения о звене территориальной подсистемы единой государственной системы предупреждения и ликвидации чрезвычайных ситуаций МО «Мирнинский район» Республики Саха (Якутия)»
Постановление от 01.03.2017 № 254 Об утверждении об оплате труда руководителей и специалистов муниципальных учреждений, финансируемых из бюджета МО "Мирнинский район"</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</si>
  <si>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14.11.2018 № 1626 " Об утверждении муниципальной программы «Доступность  дошкольного образования на 2019-2023 годы» (с изм. и доп.), 
Постановление Главы района от 18.12.2018г. №1819 "Порядок предоставления субсидии социально ориентированным некоммерческим организациям, не являющимся муниципальными учреждениями, на финансовое обеспечение (возмещение) части затрат на оказание образовательных услуг в сфере дошкольного образования, присмотр и уход за детьми, реализующим образовательную программу дошкольного образования в соответствии с уставной деятельностью на территории Мирнинского района Республики Саха (Якутия)"
</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</si>
  <si>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01.11.2018 № 1559 Об утверждении муниципальной программы "Развитие системы общего образования на 2019-2023 годы",
</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</si>
  <si>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МО "МР" от 01.11.2018г. №1559 "Об утверждении муниципальной программы "Развитие системы общего образования" на 2019-2023гг (с изм. и доп.),                     
Постановление Главы района от 24.04.2019г. №0669 "Положение об оплате труда работников муниципальных образовательных учреждений МО "Мирнинский район" РС(Я)"</t>
  </si>
  <si>
    <t xml:space="preserve">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29.10.2018 № 1529 Об утверждении муниципальной программы "Доступное дополнительное образование на 2019-2023 годы"
</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</si>
  <si>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29.10.2018 № 1529 "Об утверждении муниципальной программы "Доступное дополнительное образование»  на 2019-2023 годы (с изм. и доп.),  
Постановление Главы района от 13.03.2018г. №0308 "Об утверждении Положения о лагерях с дневным пребыванием детей, организованных образовательными организациями Мирнинского района, осуществляющими организацию отдыха и оздоровления обучающихся в каникулярное время"</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</si>
  <si>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МО "МР" от 01.11.2018г. №1559 "Об утверждении муниципальной программы "Развитие системы общего образования" на 2019-2023гг (с изм. и доп.)</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</si>
  <si>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Главы района от 07.09.2018г. №1233 "Об утверждении МП "Создание условий для оказания медицинской помощи населению и охраны здоровья граждан на 2019-2023 годы"</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</si>
  <si>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МО "МР" от 01.10.2018г. №1331 "Об утверждении муниципальной программы "Развитие физической культуры и спорта в Мирнинском районе" на 2019-2023 годы</t>
  </si>
  <si>
    <t>Решение сессии Мирнинского районного Совета депутатов от 20.11.2019 № IV-№11-8 Решение сессии Мирнинского районного Совета депутатов "О бюджете муниципального образования "Мирнинский район" РС(Я) на 2020 год и плановый период 2021 и 2022 годов" (с изм.и доп.),
Решение сессии Мирнинского районного Совета депутатов от 16.12.2020г. IV-№19-11 "О бюджете муниципального образования "Мирнинский район" Республики Саха (Якутия) на 2021 год и на плановый период 2022 и 2023 годов"  (с изм.и доп.),
Постановление от 10.10.2018 № 1401 Об утверждении МП "Управления муниципальной собственностью на 2019-2023 годы"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</si>
</sst>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 _₽_-;\-* #,##0.0\ _₽_-;_-* &quot;-&quot;??\ _₽_-;_-@_-"/>
  </numFmts>
  <fonts count="22" x14ac:knownFonts="1">
    <font>
      <sz val="10"/>
      <color rgb="FF000000"/>
      <name val="Times New Roman"/>
    </font>
    <font>
      <sz val="7"/>
      <color rgb="FF000000"/>
      <name val="Times New Roman"/>
      <family val="1"/>
      <charset val="204"/>
    </font>
    <font>
      <b/>
      <sz val="10"/>
      <color rgb="FF000000"/>
      <name val="Times New Roman"/>
      <family val="1"/>
      <charset val="204"/>
    </font>
    <font>
      <sz val="8"/>
      <color rgb="FF000000"/>
      <name val="Times New Roman"/>
      <family val="1"/>
      <charset val="204"/>
    </font>
    <font>
      <b/>
      <sz val="8"/>
      <color rgb="FF000000"/>
      <name val="Times New Roman"/>
      <family val="1"/>
      <charset val="204"/>
    </font>
    <font>
      <sz val="10"/>
      <color rgb="FF000000"/>
      <name val="Times New Roman"/>
      <family val="1"/>
      <charset val="204"/>
    </font>
    <font>
      <b/>
      <sz val="8"/>
      <color rgb="FF000000"/>
      <name val="Times New Roman"/>
      <family val="1"/>
      <charset val="204"/>
    </font>
    <font>
      <b/>
      <sz val="10"/>
      <color rgb="FF000000"/>
      <name val="Times New Roman"/>
      <family val="1"/>
      <charset val="204"/>
    </font>
    <font>
      <sz val="8"/>
      <color rgb="FFFF0000"/>
      <name val="Times New Roman"/>
      <family val="1"/>
      <charset val="204"/>
    </font>
    <font>
      <sz val="8"/>
      <name val="Times New Roman"/>
      <family val="1"/>
      <charset val="204"/>
    </font>
    <font>
      <sz val="10"/>
      <name val="Times New Roman"/>
      <family val="1"/>
      <charset val="204"/>
    </font>
    <font>
      <u/>
      <sz val="8"/>
      <name val="Times New Roman"/>
      <family val="1"/>
      <charset val="204"/>
    </font>
    <font>
      <b/>
      <sz val="8"/>
      <name val="Times New Roman"/>
      <family val="1"/>
      <charset val="204"/>
    </font>
    <font>
      <sz val="7.5"/>
      <name val="Times New Roman"/>
      <family val="1"/>
      <charset val="204"/>
    </font>
    <font>
      <sz val="8"/>
      <color rgb="FF000000"/>
      <name val="Times New Roman"/>
      <family val="1"/>
      <charset val="204"/>
    </font>
    <font>
      <sz val="8"/>
      <name val="Times New Roman Cyr"/>
      <family val="1"/>
      <charset val="204"/>
    </font>
    <font>
      <sz val="8"/>
      <color theme="1"/>
      <name val="Times New Roman Cyr"/>
      <family val="1"/>
      <charset val="204"/>
    </font>
    <font>
      <sz val="8"/>
      <color theme="1"/>
      <name val="Times New Roman"/>
      <family val="1"/>
      <charset val="204"/>
    </font>
    <font>
      <sz val="12"/>
      <name val="Times New Roman"/>
      <family val="1"/>
      <charset val="204"/>
    </font>
    <font>
      <sz val="7"/>
      <name val="Times New Roman"/>
      <family val="1"/>
      <charset val="204"/>
    </font>
    <font>
      <b/>
      <sz val="10"/>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s>
  <cellStyleXfs count="2">
    <xf numFmtId="0" fontId="0" fillId="0" borderId="0">
      <alignment vertical="top" wrapText="1"/>
    </xf>
    <xf numFmtId="43" fontId="5" fillId="0" borderId="0" applyFont="0" applyFill="0" applyBorder="0" applyAlignment="0" applyProtection="0"/>
  </cellStyleXfs>
  <cellXfs count="81">
    <xf numFmtId="0" fontId="0" fillId="0" borderId="0" xfId="0" applyFont="1" applyFill="1" applyAlignment="1">
      <alignment vertical="top" wrapText="1"/>
    </xf>
    <xf numFmtId="0" fontId="0" fillId="2" borderId="0" xfId="0" applyFont="1" applyFill="1" applyAlignment="1">
      <alignment vertical="top" wrapText="1"/>
    </xf>
    <xf numFmtId="43" fontId="0" fillId="2" borderId="0" xfId="1" applyFont="1" applyFill="1" applyAlignment="1">
      <alignment horizontal="left" vertical="center" wrapText="1"/>
    </xf>
    <xf numFmtId="0" fontId="3" fillId="2" borderId="2" xfId="0" applyFont="1" applyFill="1" applyBorder="1" applyAlignment="1">
      <alignment horizontal="center" vertical="top" wrapText="1"/>
    </xf>
    <xf numFmtId="43" fontId="3" fillId="2" borderId="2" xfId="1" applyFont="1" applyFill="1" applyBorder="1" applyAlignment="1">
      <alignment horizontal="center" vertical="top" wrapText="1"/>
    </xf>
    <xf numFmtId="0" fontId="6" fillId="2" borderId="2" xfId="0" applyFont="1" applyFill="1" applyBorder="1" applyAlignment="1">
      <alignment vertical="top"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right" vertical="top" wrapText="1"/>
    </xf>
    <xf numFmtId="0" fontId="7" fillId="2" borderId="0" xfId="0" applyFont="1" applyFill="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vertical="top" wrapText="1"/>
    </xf>
    <xf numFmtId="0" fontId="3" fillId="2" borderId="2" xfId="0" applyFont="1" applyFill="1" applyBorder="1" applyAlignment="1">
      <alignment vertical="top" wrapText="1"/>
    </xf>
    <xf numFmtId="0" fontId="0" fillId="2" borderId="2" xfId="0" applyFont="1" applyFill="1" applyBorder="1" applyAlignment="1">
      <alignment vertical="top" wrapText="1"/>
    </xf>
    <xf numFmtId="0" fontId="4" fillId="2" borderId="2" xfId="0" applyFont="1" applyFill="1" applyBorder="1" applyAlignment="1">
      <alignment horizontal="right" vertical="top" wrapText="1"/>
    </xf>
    <xf numFmtId="43" fontId="0" fillId="2" borderId="0" xfId="1" applyFont="1" applyFill="1" applyAlignment="1">
      <alignment vertical="top" wrapText="1"/>
    </xf>
    <xf numFmtId="0" fontId="0" fillId="2" borderId="0" xfId="0" applyFont="1" applyFill="1" applyAlignment="1">
      <alignment vertical="center" wrapText="1"/>
    </xf>
    <xf numFmtId="0" fontId="9" fillId="2" borderId="2" xfId="0" applyFont="1" applyFill="1" applyBorder="1" applyAlignment="1">
      <alignment horizontal="center" vertical="top" wrapText="1"/>
    </xf>
    <xf numFmtId="0" fontId="9" fillId="2" borderId="2" xfId="0" applyFont="1" applyFill="1" applyBorder="1" applyAlignment="1">
      <alignment vertical="top" wrapText="1"/>
    </xf>
    <xf numFmtId="0" fontId="10" fillId="2" borderId="2" xfId="0" applyFont="1" applyFill="1" applyBorder="1" applyAlignment="1">
      <alignment vertical="top" wrapText="1"/>
    </xf>
    <xf numFmtId="0" fontId="13" fillId="2" borderId="2" xfId="0" applyFont="1" applyFill="1" applyBorder="1" applyAlignment="1">
      <alignment vertical="top" wrapText="1"/>
    </xf>
    <xf numFmtId="0" fontId="9" fillId="2" borderId="3" xfId="0" applyFont="1" applyFill="1" applyBorder="1" applyAlignment="1">
      <alignment vertical="top" wrapText="1"/>
    </xf>
    <xf numFmtId="0" fontId="15" fillId="2" borderId="4" xfId="0" applyFont="1" applyFill="1" applyBorder="1" applyAlignment="1">
      <alignment vertical="top" wrapText="1"/>
    </xf>
    <xf numFmtId="0" fontId="15" fillId="2" borderId="4" xfId="0" applyFont="1" applyFill="1" applyBorder="1" applyAlignment="1">
      <alignment horizontal="left" vertical="top" wrapText="1"/>
    </xf>
    <xf numFmtId="0" fontId="16" fillId="2" borderId="4" xfId="0" applyFont="1" applyFill="1" applyBorder="1" applyAlignment="1">
      <alignment vertical="top" wrapText="1"/>
    </xf>
    <xf numFmtId="0" fontId="15" fillId="2" borderId="5" xfId="0" applyFont="1" applyFill="1" applyBorder="1" applyAlignment="1">
      <alignment vertical="top" wrapText="1"/>
    </xf>
    <xf numFmtId="0" fontId="15" fillId="2" borderId="6" xfId="0" applyFont="1" applyFill="1" applyBorder="1" applyAlignment="1">
      <alignment vertical="top" wrapText="1"/>
    </xf>
    <xf numFmtId="0" fontId="16" fillId="2" borderId="4" xfId="0" applyFont="1" applyFill="1" applyBorder="1" applyAlignment="1">
      <alignment horizontal="left" vertical="top" wrapText="1"/>
    </xf>
    <xf numFmtId="0" fontId="17" fillId="2" borderId="6" xfId="0" applyNumberFormat="1" applyFont="1" applyFill="1" applyBorder="1" applyAlignment="1">
      <alignment vertical="top" wrapText="1"/>
    </xf>
    <xf numFmtId="0" fontId="9" fillId="2" borderId="2" xfId="0" applyFont="1" applyFill="1" applyBorder="1" applyAlignment="1">
      <alignment horizontal="left" vertical="top" wrapText="1"/>
    </xf>
    <xf numFmtId="164" fontId="6" fillId="2" borderId="2" xfId="1" applyNumberFormat="1" applyFont="1" applyFill="1" applyBorder="1" applyAlignment="1">
      <alignment horizontal="right" vertical="top" wrapText="1"/>
    </xf>
    <xf numFmtId="164" fontId="7" fillId="2" borderId="2" xfId="1" applyNumberFormat="1" applyFont="1" applyFill="1" applyBorder="1" applyAlignment="1">
      <alignment vertical="top" wrapText="1"/>
    </xf>
    <xf numFmtId="164" fontId="3" fillId="2" borderId="2" xfId="1" applyNumberFormat="1" applyFont="1" applyFill="1" applyBorder="1" applyAlignment="1">
      <alignment horizontal="right" vertical="top" wrapText="1"/>
    </xf>
    <xf numFmtId="164" fontId="0" fillId="2" borderId="2" xfId="1" applyNumberFormat="1" applyFont="1" applyFill="1" applyBorder="1" applyAlignment="1">
      <alignment vertical="top" wrapText="1"/>
    </xf>
    <xf numFmtId="164" fontId="8" fillId="2" borderId="2" xfId="1" applyNumberFormat="1" applyFont="1" applyFill="1" applyBorder="1" applyAlignment="1">
      <alignment horizontal="right" vertical="top" wrapText="1"/>
    </xf>
    <xf numFmtId="164" fontId="9" fillId="2" borderId="2" xfId="1" applyNumberFormat="1" applyFont="1" applyFill="1" applyBorder="1" applyAlignment="1">
      <alignment horizontal="right" vertical="top" wrapText="1"/>
    </xf>
    <xf numFmtId="164" fontId="4" fillId="2" borderId="2" xfId="1" applyNumberFormat="1" applyFont="1" applyFill="1" applyBorder="1" applyAlignment="1">
      <alignment horizontal="right" vertical="top" wrapText="1"/>
    </xf>
    <xf numFmtId="0" fontId="14" fillId="2" borderId="2" xfId="0" applyFont="1" applyFill="1" applyBorder="1" applyAlignment="1">
      <alignment horizontal="left" vertical="top" wrapText="1"/>
    </xf>
    <xf numFmtId="43" fontId="0" fillId="2" borderId="0" xfId="1" applyFont="1" applyFill="1" applyBorder="1" applyAlignment="1">
      <alignment vertical="top" wrapText="1"/>
    </xf>
    <xf numFmtId="0" fontId="2" fillId="2" borderId="0" xfId="0" applyFont="1" applyFill="1" applyAlignment="1">
      <alignment vertical="center" wrapText="1"/>
    </xf>
    <xf numFmtId="0" fontId="14" fillId="2" borderId="2" xfId="0" applyFont="1" applyFill="1" applyBorder="1" applyAlignment="1">
      <alignment vertical="top" wrapText="1"/>
    </xf>
    <xf numFmtId="0" fontId="14" fillId="2" borderId="0" xfId="0" applyFont="1" applyFill="1" applyAlignment="1">
      <alignment vertical="top" wrapText="1"/>
    </xf>
    <xf numFmtId="0" fontId="14" fillId="2" borderId="7" xfId="0" applyFont="1" applyFill="1" applyBorder="1" applyAlignment="1">
      <alignment horizontal="left" vertical="top" wrapText="1"/>
    </xf>
    <xf numFmtId="0" fontId="17" fillId="2" borderId="2" xfId="0" applyFont="1" applyFill="1" applyBorder="1" applyAlignment="1">
      <alignment vertical="top" wrapText="1"/>
    </xf>
    <xf numFmtId="0" fontId="16" fillId="2" borderId="5" xfId="0" applyFont="1" applyFill="1" applyBorder="1" applyAlignment="1">
      <alignment horizontal="left" vertical="top" wrapText="1"/>
    </xf>
    <xf numFmtId="0" fontId="15" fillId="2" borderId="4" xfId="0" applyFont="1" applyFill="1" applyBorder="1" applyAlignment="1">
      <alignment vertical="top"/>
    </xf>
    <xf numFmtId="0" fontId="16" fillId="2" borderId="4" xfId="0" applyFont="1" applyFill="1" applyBorder="1" applyAlignment="1">
      <alignment vertical="top"/>
    </xf>
    <xf numFmtId="0" fontId="7" fillId="2" borderId="2" xfId="0" applyFont="1" applyFill="1" applyBorder="1" applyAlignment="1">
      <alignment horizontal="center" vertical="top" wrapText="1"/>
    </xf>
    <xf numFmtId="0" fontId="17" fillId="2" borderId="6" xfId="0" applyNumberFormat="1" applyFont="1" applyFill="1" applyBorder="1" applyAlignment="1">
      <alignment horizontal="left" vertical="top" wrapText="1"/>
    </xf>
    <xf numFmtId="0" fontId="17" fillId="2" borderId="4" xfId="0" applyNumberFormat="1" applyFont="1" applyFill="1" applyBorder="1" applyAlignment="1">
      <alignment vertical="top" wrapText="1"/>
    </xf>
    <xf numFmtId="0" fontId="17" fillId="2" borderId="2" xfId="0" applyFont="1" applyFill="1" applyBorder="1" applyAlignment="1">
      <alignment horizontal="left" vertical="top" wrapText="1"/>
    </xf>
    <xf numFmtId="43" fontId="3" fillId="2" borderId="2" xfId="1"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0" xfId="0" applyFont="1" applyFill="1" applyAlignment="1">
      <alignment horizontal="left" vertical="center" wrapText="1"/>
    </xf>
    <xf numFmtId="0" fontId="20" fillId="2" borderId="0" xfId="0" applyFont="1" applyFill="1" applyAlignment="1">
      <alignment horizontal="center" vertical="center" wrapText="1"/>
    </xf>
    <xf numFmtId="0" fontId="20" fillId="2" borderId="0" xfId="0" applyFont="1" applyFill="1" applyAlignment="1">
      <alignment vertical="center" wrapText="1"/>
    </xf>
    <xf numFmtId="0" fontId="10" fillId="2" borderId="0" xfId="0" applyFont="1" applyFill="1" applyAlignment="1">
      <alignment horizontal="center" vertical="center" wrapText="1"/>
    </xf>
    <xf numFmtId="0" fontId="10" fillId="2" borderId="0" xfId="0" applyFont="1" applyFill="1" applyAlignment="1">
      <alignment vertical="center" wrapText="1"/>
    </xf>
    <xf numFmtId="0" fontId="21" fillId="2" borderId="0" xfId="0" applyFont="1" applyFill="1" applyAlignment="1">
      <alignment horizontal="center" vertical="top" wrapText="1"/>
    </xf>
    <xf numFmtId="43" fontId="10" fillId="2" borderId="0" xfId="1" applyFont="1" applyFill="1" applyAlignment="1">
      <alignment horizontal="left" vertical="center" wrapText="1"/>
    </xf>
    <xf numFmtId="0" fontId="12" fillId="2" borderId="2" xfId="0" applyFont="1" applyFill="1" applyBorder="1" applyAlignment="1">
      <alignment horizontal="center" vertical="center" wrapText="1"/>
    </xf>
    <xf numFmtId="43" fontId="9" fillId="2" borderId="2" xfId="1" applyFont="1" applyFill="1" applyBorder="1" applyAlignment="1">
      <alignment horizontal="center" vertical="center" wrapText="1"/>
    </xf>
    <xf numFmtId="43" fontId="9" fillId="2" borderId="2" xfId="1" applyFont="1" applyFill="1" applyBorder="1" applyAlignment="1">
      <alignment horizontal="center" vertical="top" wrapText="1"/>
    </xf>
    <xf numFmtId="0" fontId="10" fillId="2" borderId="0" xfId="0" applyFont="1" applyFill="1" applyAlignment="1">
      <alignment vertical="top" wrapText="1"/>
    </xf>
    <xf numFmtId="0" fontId="12" fillId="2" borderId="2" xfId="0" applyFont="1" applyFill="1" applyBorder="1" applyAlignment="1">
      <alignment vertical="top" wrapText="1"/>
    </xf>
    <xf numFmtId="0" fontId="12" fillId="2" borderId="2" xfId="0" applyFont="1" applyFill="1" applyBorder="1" applyAlignment="1">
      <alignment horizontal="center" vertical="top" wrapText="1"/>
    </xf>
    <xf numFmtId="164" fontId="10" fillId="2" borderId="2" xfId="1" applyNumberFormat="1" applyFont="1" applyFill="1" applyBorder="1" applyAlignment="1">
      <alignment vertical="top" wrapText="1"/>
    </xf>
    <xf numFmtId="0" fontId="10" fillId="2" borderId="0" xfId="0" applyFont="1" applyFill="1" applyBorder="1" applyAlignment="1">
      <alignment vertical="top" wrapText="1"/>
    </xf>
    <xf numFmtId="43" fontId="10" fillId="2" borderId="0" xfId="1" applyFont="1" applyFill="1" applyBorder="1" applyAlignment="1">
      <alignment vertical="top" wrapText="1"/>
    </xf>
    <xf numFmtId="43" fontId="10" fillId="2" borderId="0" xfId="1" applyFont="1" applyFill="1" applyAlignment="1">
      <alignment vertical="top" wrapText="1"/>
    </xf>
    <xf numFmtId="43" fontId="9" fillId="2" borderId="2" xfId="1" applyFont="1" applyFill="1" applyBorder="1" applyAlignment="1">
      <alignment horizontal="center" vertical="center" wrapText="1"/>
    </xf>
    <xf numFmtId="43" fontId="3" fillId="2" borderId="2" xfId="1" applyFont="1" applyFill="1" applyBorder="1" applyAlignment="1">
      <alignment horizontal="center" vertical="center" wrapText="1"/>
    </xf>
    <xf numFmtId="0" fontId="10" fillId="2" borderId="0" xfId="0" applyFont="1" applyFill="1" applyAlignment="1">
      <alignment horizontal="left" vertical="top" wrapText="1"/>
    </xf>
    <xf numFmtId="0" fontId="18" fillId="2" borderId="0" xfId="0" applyFont="1" applyFill="1" applyAlignment="1">
      <alignment horizontal="left" vertical="center" wrapText="1"/>
    </xf>
    <xf numFmtId="0" fontId="19" fillId="2" borderId="0" xfId="0" applyFont="1" applyFill="1" applyAlignment="1">
      <alignment horizontal="right" vertical="top" wrapText="1"/>
    </xf>
    <xf numFmtId="0" fontId="1" fillId="2" borderId="0" xfId="0" applyFont="1" applyFill="1" applyAlignment="1">
      <alignment horizontal="right" vertical="top" wrapText="1"/>
    </xf>
    <xf numFmtId="0" fontId="9"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0" fillId="2" borderId="1" xfId="0" applyFont="1" applyFill="1" applyBorder="1" applyAlignment="1">
      <alignment horizontal="left" vertical="center"/>
    </xf>
    <xf numFmtId="0" fontId="20" fillId="2" borderId="0" xfId="0" applyFont="1" applyFill="1" applyAlignment="1">
      <alignment horizontal="center" vertical="center" wrapText="1"/>
    </xf>
    <xf numFmtId="0" fontId="10" fillId="2" borderId="0" xfId="0" applyFont="1" applyFill="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107"/>
  <sheetViews>
    <sheetView tabSelected="1" view="pageBreakPreview" zoomScaleNormal="100" zoomScaleSheetLayoutView="100" workbookViewId="0">
      <selection activeCell="F114" sqref="F114"/>
    </sheetView>
  </sheetViews>
  <sheetFormatPr defaultRowHeight="12.75" x14ac:dyDescent="0.2"/>
  <cols>
    <col min="1" max="1" width="10" style="63"/>
    <col min="2" max="2" width="51.5" style="63"/>
    <col min="3" max="3" width="18.33203125" style="63"/>
    <col min="4" max="4" width="31.1640625" style="63" customWidth="1"/>
    <col min="5" max="5" width="12.1640625" style="63" customWidth="1"/>
    <col min="6" max="6" width="12.83203125" style="63" customWidth="1"/>
    <col min="7" max="7" width="19.83203125" style="63" customWidth="1"/>
    <col min="8" max="10" width="9.33203125" style="63" customWidth="1"/>
    <col min="11" max="11" width="24.5" style="63" customWidth="1"/>
    <col min="12" max="12" width="12" style="63" customWidth="1"/>
    <col min="13" max="13" width="13.1640625" style="63" customWidth="1"/>
    <col min="14" max="14" width="27" style="63" customWidth="1"/>
    <col min="15" max="15" width="9.33203125" style="63" customWidth="1"/>
    <col min="16" max="16" width="12.5" style="63" customWidth="1"/>
    <col min="17" max="23" width="9.33203125" style="63" customWidth="1"/>
    <col min="24" max="24" width="35.6640625" style="63" customWidth="1"/>
    <col min="25" max="26" width="9.33203125" style="63" customWidth="1"/>
    <col min="27" max="27" width="24.1640625" style="63" customWidth="1"/>
    <col min="28" max="29" width="9.33203125" style="63" customWidth="1"/>
    <col min="30" max="30" width="70.1640625" style="63" customWidth="1"/>
    <col min="31" max="33" width="9.33203125" style="63" customWidth="1"/>
    <col min="34" max="34" width="12.1640625" style="63"/>
    <col min="35" max="36" width="18.33203125" style="69" customWidth="1"/>
    <col min="37" max="38" width="12.33203125" style="69" customWidth="1"/>
    <col min="39" max="40" width="13.83203125" style="69" customWidth="1"/>
    <col min="41" max="42" width="12.33203125" style="69" customWidth="1"/>
    <col min="43" max="45" width="13.83203125" style="69" customWidth="1"/>
    <col min="46" max="46" width="12.33203125" style="69" customWidth="1"/>
    <col min="47" max="47" width="13.83203125" style="69" customWidth="1"/>
    <col min="48" max="48" width="12.33203125" style="69" customWidth="1"/>
    <col min="49" max="50" width="13.83203125" style="69" customWidth="1"/>
    <col min="51" max="51" width="12.33203125" style="69" customWidth="1"/>
    <col min="52" max="52" width="13.83203125" style="69" customWidth="1"/>
    <col min="53" max="53" width="12.33203125" style="69" customWidth="1"/>
    <col min="54" max="55" width="13.83203125" style="69" customWidth="1"/>
    <col min="56" max="56" width="12.33203125" style="69" customWidth="1"/>
    <col min="57" max="57" width="13.83203125" style="69" customWidth="1"/>
    <col min="58" max="58" width="12.33203125" style="69" customWidth="1"/>
    <col min="59" max="60" width="13.83203125" style="69" customWidth="1"/>
    <col min="61" max="61" width="12.33203125" style="69" customWidth="1"/>
    <col min="62" max="62" width="13.83203125" style="69" customWidth="1"/>
    <col min="63" max="63" width="12.33203125" style="69" customWidth="1"/>
    <col min="64" max="64" width="13.83203125" style="69" customWidth="1"/>
    <col min="65" max="66" width="13.83203125" style="15" customWidth="1"/>
    <col min="67" max="68" width="11.83203125" style="15" customWidth="1"/>
    <col min="69" max="70" width="13.83203125" style="15" customWidth="1"/>
    <col min="71" max="72" width="12.1640625" style="15" customWidth="1"/>
    <col min="73" max="75" width="13.83203125" style="15" customWidth="1"/>
    <col min="76" max="76" width="12.5" style="15" customWidth="1"/>
    <col min="77" max="77" width="13.83203125" style="15" customWidth="1"/>
    <col min="78" max="78" width="12.5" style="15" customWidth="1"/>
    <col min="79" max="80" width="13.83203125" style="15" customWidth="1"/>
    <col min="81" max="81" width="12.33203125" style="15" customWidth="1"/>
    <col min="82" max="82" width="13.83203125" style="15" customWidth="1"/>
    <col min="83" max="83" width="12.33203125" style="15" customWidth="1"/>
    <col min="84" max="84" width="13.83203125" style="15" customWidth="1"/>
    <col min="85" max="85" width="13.83203125" style="69" customWidth="1"/>
    <col min="86" max="86" width="12.33203125" style="69" customWidth="1"/>
    <col min="87" max="87" width="13.83203125" style="69" customWidth="1"/>
    <col min="88" max="88" width="12.33203125" style="69" customWidth="1"/>
    <col min="89" max="90" width="13.83203125" style="69" customWidth="1"/>
    <col min="91" max="91" width="12.33203125" style="69" customWidth="1"/>
    <col min="92" max="92" width="13.83203125" style="69" customWidth="1"/>
    <col min="93" max="93" width="12.33203125" style="69" customWidth="1"/>
    <col min="94" max="95" width="13.83203125" style="69" customWidth="1"/>
    <col min="96" max="96" width="12.33203125" style="69" customWidth="1"/>
    <col min="97" max="97" width="13.83203125" style="69" customWidth="1"/>
    <col min="98" max="98" width="12.33203125" style="69" customWidth="1"/>
    <col min="99" max="100" width="13.83203125" style="69" customWidth="1"/>
    <col min="101" max="101" width="12.33203125" style="69" customWidth="1"/>
    <col min="102" max="102" width="13.83203125" style="69" customWidth="1"/>
    <col min="103" max="103" width="12.33203125" style="69" customWidth="1"/>
    <col min="104" max="105" width="13.83203125" style="69" customWidth="1"/>
    <col min="106" max="106" width="12.33203125" style="69" customWidth="1"/>
    <col min="107" max="107" width="13.83203125" style="69" customWidth="1"/>
    <col min="108" max="108" width="12.33203125" style="69" customWidth="1"/>
    <col min="109" max="110" width="13.83203125" style="69" customWidth="1"/>
    <col min="111" max="111" width="12.33203125" style="69" customWidth="1"/>
    <col min="112" max="112" width="13.83203125" style="69" customWidth="1"/>
    <col min="113" max="113" width="12.33203125" style="69" customWidth="1"/>
    <col min="114" max="115" width="13.83203125" style="69" customWidth="1"/>
    <col min="116" max="116" width="12.1640625" style="69" customWidth="1"/>
    <col min="117" max="117" width="13.83203125" style="69" customWidth="1"/>
    <col min="118" max="118" width="12.1640625" style="69" customWidth="1"/>
    <col min="119" max="119" width="13.83203125" style="69" customWidth="1"/>
    <col min="120" max="120" width="13.83203125" style="69" bestFit="1" customWidth="1"/>
    <col min="121" max="121" width="12.33203125" style="69" bestFit="1" customWidth="1"/>
    <col min="122" max="122" width="13.83203125" style="69" bestFit="1" customWidth="1"/>
    <col min="123" max="123" width="14" style="69" bestFit="1" customWidth="1"/>
    <col min="124" max="124" width="13.83203125" style="69" bestFit="1" customWidth="1"/>
    <col min="125" max="125" width="11" style="63"/>
    <col min="126" max="16384" width="9.33203125" style="63"/>
  </cols>
  <sheetData>
    <row r="1" spans="1:125" ht="15.75" x14ac:dyDescent="0.2">
      <c r="A1" s="72"/>
      <c r="B1" s="72"/>
      <c r="C1" s="53" t="s">
        <v>0</v>
      </c>
      <c r="D1" s="73" t="s">
        <v>0</v>
      </c>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4" t="s">
        <v>1</v>
      </c>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5"/>
      <c r="BN1" s="75"/>
      <c r="BO1" s="75"/>
      <c r="BP1" s="75"/>
      <c r="BQ1" s="75"/>
      <c r="BR1" s="75"/>
      <c r="BS1" s="75"/>
      <c r="BT1" s="75"/>
      <c r="BU1" s="75"/>
      <c r="BV1" s="75"/>
      <c r="BW1" s="75"/>
      <c r="BX1" s="75"/>
      <c r="BY1" s="75"/>
      <c r="BZ1" s="75"/>
      <c r="CA1" s="75"/>
      <c r="CB1" s="75"/>
      <c r="CC1" s="75"/>
      <c r="CD1" s="75"/>
      <c r="CE1" s="75"/>
      <c r="CF1" s="75"/>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row>
    <row r="2" spans="1:125" ht="12.75" customHeight="1" x14ac:dyDescent="0.2">
      <c r="A2" s="54" t="s">
        <v>0</v>
      </c>
      <c r="B2" s="79" t="s">
        <v>497</v>
      </c>
      <c r="C2" s="79"/>
      <c r="D2" s="79"/>
      <c r="E2" s="79"/>
      <c r="F2" s="79"/>
      <c r="G2" s="79"/>
      <c r="H2" s="79"/>
      <c r="I2" s="79"/>
      <c r="J2" s="79"/>
      <c r="K2" s="79"/>
      <c r="L2" s="79"/>
      <c r="M2" s="79"/>
      <c r="N2" s="79"/>
      <c r="O2" s="79"/>
      <c r="P2" s="79"/>
      <c r="Q2" s="79"/>
      <c r="R2" s="79"/>
      <c r="S2" s="79"/>
      <c r="T2" s="79"/>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39"/>
      <c r="BN2" s="39"/>
      <c r="BO2" s="39"/>
      <c r="BP2" s="39"/>
      <c r="BQ2" s="39"/>
      <c r="BR2" s="39"/>
      <c r="BS2" s="39"/>
      <c r="BT2" s="39"/>
      <c r="BU2" s="39"/>
      <c r="BV2" s="39"/>
      <c r="BW2" s="39"/>
      <c r="BX2" s="39"/>
      <c r="BY2" s="39"/>
      <c r="BZ2" s="39"/>
      <c r="CA2" s="39"/>
      <c r="CB2" s="39"/>
      <c r="CC2" s="39"/>
      <c r="CD2" s="39"/>
      <c r="CE2" s="39"/>
      <c r="CF2" s="39"/>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row>
    <row r="3" spans="1:125" x14ac:dyDescent="0.2">
      <c r="A3" s="56" t="s">
        <v>0</v>
      </c>
      <c r="B3" s="80" t="s">
        <v>498</v>
      </c>
      <c r="C3" s="80"/>
      <c r="D3" s="80"/>
      <c r="E3" s="80"/>
      <c r="F3" s="80"/>
      <c r="G3" s="80"/>
      <c r="H3" s="80"/>
      <c r="I3" s="80"/>
      <c r="J3" s="80"/>
      <c r="K3" s="80"/>
      <c r="L3" s="80"/>
      <c r="M3" s="80"/>
      <c r="N3" s="80"/>
      <c r="O3" s="80"/>
      <c r="P3" s="80"/>
      <c r="Q3" s="80"/>
      <c r="R3" s="80"/>
      <c r="S3" s="80"/>
      <c r="T3" s="80"/>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16"/>
      <c r="BN3" s="16"/>
      <c r="BO3" s="16"/>
      <c r="BP3" s="16"/>
      <c r="BQ3" s="16"/>
      <c r="BR3" s="16"/>
      <c r="BS3" s="16"/>
      <c r="BT3" s="16"/>
      <c r="BU3" s="16"/>
      <c r="BV3" s="16"/>
      <c r="BW3" s="16"/>
      <c r="BX3" s="16"/>
      <c r="BY3" s="16"/>
      <c r="BZ3" s="16"/>
      <c r="CA3" s="16"/>
      <c r="CB3" s="16"/>
      <c r="CC3" s="16"/>
      <c r="CD3" s="16"/>
      <c r="CE3" s="16"/>
      <c r="CF3" s="16"/>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row>
    <row r="4" spans="1:125" ht="15.75" x14ac:dyDescent="0.2">
      <c r="A4" s="78" t="s">
        <v>2</v>
      </c>
      <c r="B4" s="78"/>
      <c r="C4" s="78"/>
      <c r="D4" s="58" t="s">
        <v>0</v>
      </c>
      <c r="E4" s="58" t="s">
        <v>0</v>
      </c>
      <c r="F4" s="58" t="s">
        <v>0</v>
      </c>
      <c r="G4" s="58" t="s">
        <v>0</v>
      </c>
      <c r="H4" s="58" t="s">
        <v>0</v>
      </c>
      <c r="I4" s="58" t="s">
        <v>0</v>
      </c>
      <c r="J4" s="58" t="s">
        <v>0</v>
      </c>
      <c r="K4" s="58" t="s">
        <v>0</v>
      </c>
      <c r="L4" s="58" t="s">
        <v>0</v>
      </c>
      <c r="M4" s="58" t="s">
        <v>0</v>
      </c>
      <c r="N4" s="58" t="s">
        <v>0</v>
      </c>
      <c r="O4" s="58" t="s">
        <v>0</v>
      </c>
      <c r="P4" s="58" t="s">
        <v>0</v>
      </c>
      <c r="Q4" s="58" t="s">
        <v>0</v>
      </c>
      <c r="R4" s="58" t="s">
        <v>0</v>
      </c>
      <c r="S4" s="58" t="s">
        <v>0</v>
      </c>
      <c r="T4" s="58" t="s">
        <v>0</v>
      </c>
      <c r="U4" s="58" t="s">
        <v>0</v>
      </c>
      <c r="V4" s="58" t="s">
        <v>0</v>
      </c>
      <c r="W4" s="58" t="s">
        <v>0</v>
      </c>
      <c r="X4" s="58" t="s">
        <v>0</v>
      </c>
      <c r="Y4" s="58" t="s">
        <v>0</v>
      </c>
      <c r="Z4" s="58" t="s">
        <v>0</v>
      </c>
      <c r="AA4" s="58" t="s">
        <v>0</v>
      </c>
      <c r="AB4" s="58" t="s">
        <v>0</v>
      </c>
      <c r="AC4" s="58" t="s">
        <v>0</v>
      </c>
      <c r="AD4" s="58"/>
      <c r="AE4" s="58"/>
      <c r="AF4" s="58"/>
      <c r="AG4" s="58" t="s">
        <v>0</v>
      </c>
      <c r="AH4" s="58" t="s">
        <v>0</v>
      </c>
      <c r="AI4" s="59" t="s">
        <v>0</v>
      </c>
      <c r="AJ4" s="59" t="s">
        <v>0</v>
      </c>
      <c r="AK4" s="59" t="s">
        <v>0</v>
      </c>
      <c r="AL4" s="59" t="s">
        <v>0</v>
      </c>
      <c r="AM4" s="59" t="s">
        <v>0</v>
      </c>
      <c r="AN4" s="59" t="s">
        <v>0</v>
      </c>
      <c r="AO4" s="59" t="s">
        <v>0</v>
      </c>
      <c r="AP4" s="59" t="s">
        <v>0</v>
      </c>
      <c r="AQ4" s="59" t="s">
        <v>0</v>
      </c>
      <c r="AR4" s="59" t="s">
        <v>0</v>
      </c>
      <c r="AS4" s="59" t="s">
        <v>0</v>
      </c>
      <c r="AT4" s="59" t="s">
        <v>0</v>
      </c>
      <c r="AU4" s="59" t="s">
        <v>0</v>
      </c>
      <c r="AV4" s="59" t="s">
        <v>0</v>
      </c>
      <c r="AW4" s="59" t="s">
        <v>0</v>
      </c>
      <c r="AX4" s="59" t="s">
        <v>0</v>
      </c>
      <c r="AY4" s="59" t="s">
        <v>0</v>
      </c>
      <c r="AZ4" s="59" t="s">
        <v>0</v>
      </c>
      <c r="BA4" s="59" t="s">
        <v>0</v>
      </c>
      <c r="BB4" s="59" t="s">
        <v>0</v>
      </c>
      <c r="BC4" s="59" t="s">
        <v>0</v>
      </c>
      <c r="BD4" s="59" t="s">
        <v>0</v>
      </c>
      <c r="BE4" s="59" t="s">
        <v>0</v>
      </c>
      <c r="BF4" s="59" t="s">
        <v>0</v>
      </c>
      <c r="BG4" s="59" t="s">
        <v>0</v>
      </c>
      <c r="BH4" s="59" t="s">
        <v>0</v>
      </c>
      <c r="BI4" s="59" t="s">
        <v>0</v>
      </c>
      <c r="BJ4" s="59" t="s">
        <v>0</v>
      </c>
      <c r="BK4" s="59" t="s">
        <v>0</v>
      </c>
      <c r="BL4" s="59" t="s">
        <v>0</v>
      </c>
      <c r="BM4" s="2" t="s">
        <v>0</v>
      </c>
      <c r="BN4" s="2" t="s">
        <v>0</v>
      </c>
      <c r="BO4" s="2" t="s">
        <v>0</v>
      </c>
      <c r="BP4" s="2" t="s">
        <v>0</v>
      </c>
      <c r="BQ4" s="2" t="s">
        <v>0</v>
      </c>
      <c r="BR4" s="2" t="s">
        <v>0</v>
      </c>
      <c r="BS4" s="2" t="s">
        <v>0</v>
      </c>
      <c r="BT4" s="2" t="s">
        <v>0</v>
      </c>
      <c r="BU4" s="2" t="s">
        <v>0</v>
      </c>
      <c r="BV4" s="2" t="s">
        <v>0</v>
      </c>
      <c r="BW4" s="2" t="s">
        <v>0</v>
      </c>
      <c r="BX4" s="2" t="s">
        <v>0</v>
      </c>
      <c r="BY4" s="2" t="s">
        <v>0</v>
      </c>
      <c r="BZ4" s="2" t="s">
        <v>0</v>
      </c>
      <c r="CA4" s="2" t="s">
        <v>0</v>
      </c>
      <c r="CB4" s="2" t="s">
        <v>0</v>
      </c>
      <c r="CC4" s="2" t="s">
        <v>0</v>
      </c>
      <c r="CD4" s="2" t="s">
        <v>0</v>
      </c>
      <c r="CE4" s="2" t="s">
        <v>0</v>
      </c>
      <c r="CF4" s="2" t="s">
        <v>0</v>
      </c>
      <c r="CG4" s="59" t="s">
        <v>0</v>
      </c>
      <c r="CH4" s="59" t="s">
        <v>0</v>
      </c>
      <c r="CI4" s="59" t="s">
        <v>0</v>
      </c>
      <c r="CJ4" s="59" t="s">
        <v>0</v>
      </c>
      <c r="CK4" s="59" t="s">
        <v>0</v>
      </c>
      <c r="CL4" s="59" t="s">
        <v>0</v>
      </c>
      <c r="CM4" s="59" t="s">
        <v>0</v>
      </c>
      <c r="CN4" s="59" t="s">
        <v>0</v>
      </c>
      <c r="CO4" s="59" t="s">
        <v>0</v>
      </c>
      <c r="CP4" s="59" t="s">
        <v>0</v>
      </c>
      <c r="CQ4" s="59" t="s">
        <v>0</v>
      </c>
      <c r="CR4" s="59" t="s">
        <v>0</v>
      </c>
      <c r="CS4" s="59" t="s">
        <v>0</v>
      </c>
      <c r="CT4" s="59" t="s">
        <v>0</v>
      </c>
      <c r="CU4" s="59" t="s">
        <v>0</v>
      </c>
      <c r="CV4" s="59" t="s">
        <v>0</v>
      </c>
      <c r="CW4" s="59" t="s">
        <v>0</v>
      </c>
      <c r="CX4" s="59" t="s">
        <v>0</v>
      </c>
      <c r="CY4" s="59" t="s">
        <v>0</v>
      </c>
      <c r="CZ4" s="59" t="s">
        <v>0</v>
      </c>
      <c r="DA4" s="59" t="s">
        <v>0</v>
      </c>
      <c r="DB4" s="59" t="s">
        <v>0</v>
      </c>
      <c r="DC4" s="59" t="s">
        <v>0</v>
      </c>
      <c r="DD4" s="59" t="s">
        <v>0</v>
      </c>
      <c r="DE4" s="59" t="s">
        <v>0</v>
      </c>
      <c r="DF4" s="59" t="s">
        <v>0</v>
      </c>
      <c r="DG4" s="59" t="s">
        <v>0</v>
      </c>
      <c r="DH4" s="59" t="s">
        <v>0</v>
      </c>
      <c r="DI4" s="59" t="s">
        <v>0</v>
      </c>
      <c r="DJ4" s="59" t="s">
        <v>0</v>
      </c>
      <c r="DK4" s="59" t="s">
        <v>0</v>
      </c>
      <c r="DL4" s="59" t="s">
        <v>0</v>
      </c>
      <c r="DM4" s="59" t="s">
        <v>0</v>
      </c>
      <c r="DN4" s="59" t="s">
        <v>0</v>
      </c>
      <c r="DO4" s="59" t="s">
        <v>0</v>
      </c>
      <c r="DP4" s="59" t="s">
        <v>0</v>
      </c>
      <c r="DQ4" s="59" t="s">
        <v>0</v>
      </c>
      <c r="DR4" s="59" t="s">
        <v>0</v>
      </c>
      <c r="DS4" s="59" t="s">
        <v>0</v>
      </c>
      <c r="DT4" s="59" t="s">
        <v>0</v>
      </c>
      <c r="DU4" s="53" t="s">
        <v>0</v>
      </c>
    </row>
    <row r="5" spans="1:125" ht="29.25" customHeight="1" x14ac:dyDescent="0.2">
      <c r="A5" s="76" t="s">
        <v>0</v>
      </c>
      <c r="B5" s="76" t="s">
        <v>3</v>
      </c>
      <c r="C5" s="76" t="s">
        <v>4</v>
      </c>
      <c r="D5" s="76" t="s">
        <v>5</v>
      </c>
      <c r="E5" s="76"/>
      <c r="F5" s="76"/>
      <c r="G5" s="76"/>
      <c r="H5" s="76"/>
      <c r="I5" s="76"/>
      <c r="J5" s="76"/>
      <c r="K5" s="76"/>
      <c r="L5" s="76"/>
      <c r="M5" s="76"/>
      <c r="N5" s="76"/>
      <c r="O5" s="76"/>
      <c r="P5" s="76"/>
      <c r="Q5" s="76"/>
      <c r="R5" s="76"/>
      <c r="S5" s="76"/>
      <c r="T5" s="76"/>
      <c r="U5" s="76"/>
      <c r="V5" s="76"/>
      <c r="W5" s="76"/>
      <c r="X5" s="76"/>
      <c r="Y5" s="76"/>
      <c r="Z5" s="76"/>
      <c r="AA5" s="76"/>
      <c r="AB5" s="76"/>
      <c r="AC5" s="76"/>
      <c r="AD5" s="52"/>
      <c r="AE5" s="52"/>
      <c r="AF5" s="52"/>
      <c r="AG5" s="76" t="s">
        <v>6</v>
      </c>
      <c r="AH5" s="76" t="s">
        <v>7</v>
      </c>
      <c r="AI5" s="70" t="s">
        <v>8</v>
      </c>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1" t="s">
        <v>9</v>
      </c>
      <c r="BN5" s="71"/>
      <c r="BO5" s="71"/>
      <c r="BP5" s="71"/>
      <c r="BQ5" s="71"/>
      <c r="BR5" s="71"/>
      <c r="BS5" s="71"/>
      <c r="BT5" s="71"/>
      <c r="BU5" s="71"/>
      <c r="BV5" s="71"/>
      <c r="BW5" s="71"/>
      <c r="BX5" s="71"/>
      <c r="BY5" s="71"/>
      <c r="BZ5" s="71"/>
      <c r="CA5" s="71"/>
      <c r="CB5" s="71"/>
      <c r="CC5" s="71"/>
      <c r="CD5" s="71"/>
      <c r="CE5" s="71"/>
      <c r="CF5" s="71"/>
      <c r="CG5" s="70"/>
      <c r="CH5" s="70"/>
      <c r="CI5" s="70"/>
      <c r="CJ5" s="70"/>
      <c r="CK5" s="70"/>
      <c r="CL5" s="70"/>
      <c r="CM5" s="70"/>
      <c r="CN5" s="70"/>
      <c r="CO5" s="70"/>
      <c r="CP5" s="70"/>
      <c r="CQ5" s="70" t="s">
        <v>10</v>
      </c>
      <c r="CR5" s="70"/>
      <c r="CS5" s="70"/>
      <c r="CT5" s="70"/>
      <c r="CU5" s="70"/>
      <c r="CV5" s="70"/>
      <c r="CW5" s="70"/>
      <c r="CX5" s="70"/>
      <c r="CY5" s="70"/>
      <c r="CZ5" s="70"/>
      <c r="DA5" s="70"/>
      <c r="DB5" s="70"/>
      <c r="DC5" s="70"/>
      <c r="DD5" s="70"/>
      <c r="DE5" s="70"/>
      <c r="DF5" s="70" t="s">
        <v>11</v>
      </c>
      <c r="DG5" s="70"/>
      <c r="DH5" s="70"/>
      <c r="DI5" s="70"/>
      <c r="DJ5" s="70"/>
      <c r="DK5" s="70"/>
      <c r="DL5" s="70"/>
      <c r="DM5" s="70"/>
      <c r="DN5" s="70"/>
      <c r="DO5" s="70"/>
      <c r="DP5" s="70"/>
      <c r="DQ5" s="70"/>
      <c r="DR5" s="70"/>
      <c r="DS5" s="70"/>
      <c r="DT5" s="70"/>
      <c r="DU5" s="76" t="s">
        <v>12</v>
      </c>
    </row>
    <row r="6" spans="1:125" x14ac:dyDescent="0.2">
      <c r="A6" s="77" t="s">
        <v>0</v>
      </c>
      <c r="B6" s="77" t="s">
        <v>0</v>
      </c>
      <c r="C6" s="77" t="s">
        <v>0</v>
      </c>
      <c r="D6" s="76" t="s">
        <v>13</v>
      </c>
      <c r="E6" s="76"/>
      <c r="F6" s="76"/>
      <c r="G6" s="76"/>
      <c r="H6" s="76"/>
      <c r="I6" s="76"/>
      <c r="J6" s="76"/>
      <c r="K6" s="76"/>
      <c r="L6" s="76"/>
      <c r="M6" s="76"/>
      <c r="N6" s="76"/>
      <c r="O6" s="76"/>
      <c r="P6" s="76"/>
      <c r="Q6" s="76"/>
      <c r="R6" s="76"/>
      <c r="S6" s="76"/>
      <c r="T6" s="76"/>
      <c r="U6" s="76"/>
      <c r="V6" s="76"/>
      <c r="W6" s="76"/>
      <c r="X6" s="76" t="s">
        <v>14</v>
      </c>
      <c r="Y6" s="76"/>
      <c r="Z6" s="76"/>
      <c r="AA6" s="76"/>
      <c r="AB6" s="76"/>
      <c r="AC6" s="76"/>
      <c r="AD6" s="76" t="s">
        <v>499</v>
      </c>
      <c r="AE6" s="76"/>
      <c r="AF6" s="76"/>
      <c r="AG6" s="76" t="s">
        <v>0</v>
      </c>
      <c r="AH6" s="76" t="s">
        <v>0</v>
      </c>
      <c r="AI6" s="70" t="s">
        <v>15</v>
      </c>
      <c r="AJ6" s="70"/>
      <c r="AK6" s="70"/>
      <c r="AL6" s="70"/>
      <c r="AM6" s="70"/>
      <c r="AN6" s="70"/>
      <c r="AO6" s="70"/>
      <c r="AP6" s="70"/>
      <c r="AQ6" s="70"/>
      <c r="AR6" s="70"/>
      <c r="AS6" s="70" t="s">
        <v>16</v>
      </c>
      <c r="AT6" s="70"/>
      <c r="AU6" s="70"/>
      <c r="AV6" s="70"/>
      <c r="AW6" s="70"/>
      <c r="AX6" s="70" t="s">
        <v>17</v>
      </c>
      <c r="AY6" s="70"/>
      <c r="AZ6" s="70"/>
      <c r="BA6" s="70"/>
      <c r="BB6" s="70"/>
      <c r="BC6" s="70" t="s">
        <v>18</v>
      </c>
      <c r="BD6" s="70"/>
      <c r="BE6" s="70"/>
      <c r="BF6" s="70"/>
      <c r="BG6" s="70"/>
      <c r="BH6" s="70"/>
      <c r="BI6" s="70"/>
      <c r="BJ6" s="70"/>
      <c r="BK6" s="70"/>
      <c r="BL6" s="70"/>
      <c r="BM6" s="71" t="s">
        <v>15</v>
      </c>
      <c r="BN6" s="71"/>
      <c r="BO6" s="71"/>
      <c r="BP6" s="71"/>
      <c r="BQ6" s="71"/>
      <c r="BR6" s="71"/>
      <c r="BS6" s="71"/>
      <c r="BT6" s="71"/>
      <c r="BU6" s="71"/>
      <c r="BV6" s="71"/>
      <c r="BW6" s="71" t="s">
        <v>16</v>
      </c>
      <c r="BX6" s="71"/>
      <c r="BY6" s="71"/>
      <c r="BZ6" s="71"/>
      <c r="CA6" s="71"/>
      <c r="CB6" s="71" t="s">
        <v>17</v>
      </c>
      <c r="CC6" s="71"/>
      <c r="CD6" s="71"/>
      <c r="CE6" s="71"/>
      <c r="CF6" s="71"/>
      <c r="CG6" s="70" t="s">
        <v>18</v>
      </c>
      <c r="CH6" s="70"/>
      <c r="CI6" s="70"/>
      <c r="CJ6" s="70"/>
      <c r="CK6" s="70"/>
      <c r="CL6" s="70"/>
      <c r="CM6" s="70"/>
      <c r="CN6" s="70"/>
      <c r="CO6" s="70"/>
      <c r="CP6" s="70"/>
      <c r="CQ6" s="70" t="s">
        <v>15</v>
      </c>
      <c r="CR6" s="70"/>
      <c r="CS6" s="70"/>
      <c r="CT6" s="70"/>
      <c r="CU6" s="70"/>
      <c r="CV6" s="70" t="s">
        <v>16</v>
      </c>
      <c r="CW6" s="70"/>
      <c r="CX6" s="70"/>
      <c r="CY6" s="70"/>
      <c r="CZ6" s="70"/>
      <c r="DA6" s="70" t="s">
        <v>17</v>
      </c>
      <c r="DB6" s="70"/>
      <c r="DC6" s="70"/>
      <c r="DD6" s="70"/>
      <c r="DE6" s="70"/>
      <c r="DF6" s="70" t="s">
        <v>15</v>
      </c>
      <c r="DG6" s="70"/>
      <c r="DH6" s="70"/>
      <c r="DI6" s="70"/>
      <c r="DJ6" s="70"/>
      <c r="DK6" s="70" t="s">
        <v>16</v>
      </c>
      <c r="DL6" s="70"/>
      <c r="DM6" s="70"/>
      <c r="DN6" s="70"/>
      <c r="DO6" s="70"/>
      <c r="DP6" s="70" t="s">
        <v>17</v>
      </c>
      <c r="DQ6" s="70"/>
      <c r="DR6" s="70"/>
      <c r="DS6" s="70"/>
      <c r="DT6" s="70"/>
      <c r="DU6" s="76" t="s">
        <v>0</v>
      </c>
    </row>
    <row r="7" spans="1:125" x14ac:dyDescent="0.2">
      <c r="A7" s="77" t="s">
        <v>0</v>
      </c>
      <c r="B7" s="77" t="s">
        <v>0</v>
      </c>
      <c r="C7" s="77" t="s">
        <v>0</v>
      </c>
      <c r="D7" s="76" t="s">
        <v>0</v>
      </c>
      <c r="E7" s="76"/>
      <c r="F7" s="76"/>
      <c r="G7" s="76"/>
      <c r="H7" s="76"/>
      <c r="I7" s="76"/>
      <c r="J7" s="76"/>
      <c r="K7" s="76"/>
      <c r="L7" s="76"/>
      <c r="M7" s="76"/>
      <c r="N7" s="76"/>
      <c r="O7" s="76"/>
      <c r="P7" s="76"/>
      <c r="Q7" s="76"/>
      <c r="R7" s="76"/>
      <c r="S7" s="76"/>
      <c r="T7" s="76"/>
      <c r="U7" s="76"/>
      <c r="V7" s="76"/>
      <c r="W7" s="76"/>
      <c r="X7" s="76" t="s">
        <v>0</v>
      </c>
      <c r="Y7" s="76"/>
      <c r="Z7" s="76"/>
      <c r="AA7" s="76"/>
      <c r="AB7" s="76"/>
      <c r="AC7" s="76"/>
      <c r="AD7" s="76" t="s">
        <v>0</v>
      </c>
      <c r="AE7" s="76" t="s">
        <v>0</v>
      </c>
      <c r="AF7" s="76" t="s">
        <v>0</v>
      </c>
      <c r="AG7" s="76" t="s">
        <v>0</v>
      </c>
      <c r="AH7" s="76" t="s">
        <v>0</v>
      </c>
      <c r="AI7" s="70" t="s">
        <v>0</v>
      </c>
      <c r="AJ7" s="70"/>
      <c r="AK7" s="70"/>
      <c r="AL7" s="70"/>
      <c r="AM7" s="70"/>
      <c r="AN7" s="70"/>
      <c r="AO7" s="70"/>
      <c r="AP7" s="70"/>
      <c r="AQ7" s="70"/>
      <c r="AR7" s="70"/>
      <c r="AS7" s="70" t="s">
        <v>0</v>
      </c>
      <c r="AT7" s="70" t="s">
        <v>0</v>
      </c>
      <c r="AU7" s="70" t="s">
        <v>0</v>
      </c>
      <c r="AV7" s="70" t="s">
        <v>0</v>
      </c>
      <c r="AW7" s="70" t="s">
        <v>0</v>
      </c>
      <c r="AX7" s="70" t="s">
        <v>0</v>
      </c>
      <c r="AY7" s="70" t="s">
        <v>0</v>
      </c>
      <c r="AZ7" s="70" t="s">
        <v>0</v>
      </c>
      <c r="BA7" s="70" t="s">
        <v>0</v>
      </c>
      <c r="BB7" s="70" t="s">
        <v>0</v>
      </c>
      <c r="BC7" s="70" t="s">
        <v>0</v>
      </c>
      <c r="BD7" s="70"/>
      <c r="BE7" s="70"/>
      <c r="BF7" s="70"/>
      <c r="BG7" s="70"/>
      <c r="BH7" s="70"/>
      <c r="BI7" s="70"/>
      <c r="BJ7" s="70"/>
      <c r="BK7" s="70"/>
      <c r="BL7" s="70"/>
      <c r="BM7" s="71" t="s">
        <v>0</v>
      </c>
      <c r="BN7" s="71"/>
      <c r="BO7" s="71"/>
      <c r="BP7" s="71"/>
      <c r="BQ7" s="71"/>
      <c r="BR7" s="71"/>
      <c r="BS7" s="71"/>
      <c r="BT7" s="71"/>
      <c r="BU7" s="71"/>
      <c r="BV7" s="71"/>
      <c r="BW7" s="71" t="s">
        <v>0</v>
      </c>
      <c r="BX7" s="71" t="s">
        <v>0</v>
      </c>
      <c r="BY7" s="71" t="s">
        <v>0</v>
      </c>
      <c r="BZ7" s="71" t="s">
        <v>0</v>
      </c>
      <c r="CA7" s="71" t="s">
        <v>0</v>
      </c>
      <c r="CB7" s="71" t="s">
        <v>0</v>
      </c>
      <c r="CC7" s="71" t="s">
        <v>0</v>
      </c>
      <c r="CD7" s="71" t="s">
        <v>0</v>
      </c>
      <c r="CE7" s="71" t="s">
        <v>0</v>
      </c>
      <c r="CF7" s="71" t="s">
        <v>0</v>
      </c>
      <c r="CG7" s="70" t="s">
        <v>0</v>
      </c>
      <c r="CH7" s="70"/>
      <c r="CI7" s="70"/>
      <c r="CJ7" s="70"/>
      <c r="CK7" s="70"/>
      <c r="CL7" s="70"/>
      <c r="CM7" s="70"/>
      <c r="CN7" s="70"/>
      <c r="CO7" s="70"/>
      <c r="CP7" s="70"/>
      <c r="CQ7" s="70" t="s">
        <v>0</v>
      </c>
      <c r="CR7" s="70" t="s">
        <v>0</v>
      </c>
      <c r="CS7" s="70" t="s">
        <v>0</v>
      </c>
      <c r="CT7" s="70" t="s">
        <v>0</v>
      </c>
      <c r="CU7" s="70" t="s">
        <v>0</v>
      </c>
      <c r="CV7" s="70" t="s">
        <v>0</v>
      </c>
      <c r="CW7" s="70" t="s">
        <v>0</v>
      </c>
      <c r="CX7" s="70" t="s">
        <v>0</v>
      </c>
      <c r="CY7" s="70" t="s">
        <v>0</v>
      </c>
      <c r="CZ7" s="70" t="s">
        <v>0</v>
      </c>
      <c r="DA7" s="70" t="s">
        <v>0</v>
      </c>
      <c r="DB7" s="70" t="s">
        <v>0</v>
      </c>
      <c r="DC7" s="70" t="s">
        <v>0</v>
      </c>
      <c r="DD7" s="70" t="s">
        <v>0</v>
      </c>
      <c r="DE7" s="70" t="s">
        <v>0</v>
      </c>
      <c r="DF7" s="70" t="s">
        <v>0</v>
      </c>
      <c r="DG7" s="70" t="s">
        <v>0</v>
      </c>
      <c r="DH7" s="70" t="s">
        <v>0</v>
      </c>
      <c r="DI7" s="70" t="s">
        <v>0</v>
      </c>
      <c r="DJ7" s="70" t="s">
        <v>0</v>
      </c>
      <c r="DK7" s="70" t="s">
        <v>0</v>
      </c>
      <c r="DL7" s="70" t="s">
        <v>0</v>
      </c>
      <c r="DM7" s="70" t="s">
        <v>0</v>
      </c>
      <c r="DN7" s="70" t="s">
        <v>0</v>
      </c>
      <c r="DO7" s="70" t="s">
        <v>0</v>
      </c>
      <c r="DP7" s="70" t="s">
        <v>0</v>
      </c>
      <c r="DQ7" s="70" t="s">
        <v>0</v>
      </c>
      <c r="DR7" s="70" t="s">
        <v>0</v>
      </c>
      <c r="DS7" s="70" t="s">
        <v>0</v>
      </c>
      <c r="DT7" s="70" t="s">
        <v>0</v>
      </c>
      <c r="DU7" s="76" t="s">
        <v>0</v>
      </c>
    </row>
    <row r="8" spans="1:125" ht="34.5" customHeight="1" x14ac:dyDescent="0.2">
      <c r="A8" s="77" t="s">
        <v>0</v>
      </c>
      <c r="B8" s="77" t="s">
        <v>0</v>
      </c>
      <c r="C8" s="77" t="s">
        <v>0</v>
      </c>
      <c r="D8" s="76" t="s">
        <v>19</v>
      </c>
      <c r="E8" s="76"/>
      <c r="F8" s="76"/>
      <c r="G8" s="76" t="s">
        <v>20</v>
      </c>
      <c r="H8" s="76"/>
      <c r="I8" s="76"/>
      <c r="J8" s="76"/>
      <c r="K8" s="76" t="s">
        <v>21</v>
      </c>
      <c r="L8" s="76"/>
      <c r="M8" s="76"/>
      <c r="N8" s="76" t="s">
        <v>22</v>
      </c>
      <c r="O8" s="76"/>
      <c r="P8" s="76"/>
      <c r="Q8" s="76"/>
      <c r="R8" s="76" t="s">
        <v>23</v>
      </c>
      <c r="S8" s="76"/>
      <c r="T8" s="76"/>
      <c r="U8" s="76" t="s">
        <v>24</v>
      </c>
      <c r="V8" s="76"/>
      <c r="W8" s="76"/>
      <c r="X8" s="76" t="s">
        <v>25</v>
      </c>
      <c r="Y8" s="76"/>
      <c r="Z8" s="76"/>
      <c r="AA8" s="76" t="s">
        <v>26</v>
      </c>
      <c r="AB8" s="76"/>
      <c r="AC8" s="76"/>
      <c r="AD8" s="76" t="s">
        <v>0</v>
      </c>
      <c r="AE8" s="76"/>
      <c r="AF8" s="76"/>
      <c r="AG8" s="76" t="s">
        <v>0</v>
      </c>
      <c r="AH8" s="76" t="s">
        <v>0</v>
      </c>
      <c r="AI8" s="70" t="s">
        <v>27</v>
      </c>
      <c r="AJ8" s="70"/>
      <c r="AK8" s="70" t="s">
        <v>28</v>
      </c>
      <c r="AL8" s="70"/>
      <c r="AM8" s="70" t="s">
        <v>29</v>
      </c>
      <c r="AN8" s="70"/>
      <c r="AO8" s="70" t="s">
        <v>30</v>
      </c>
      <c r="AP8" s="70"/>
      <c r="AQ8" s="70" t="s">
        <v>31</v>
      </c>
      <c r="AR8" s="70"/>
      <c r="AS8" s="70" t="s">
        <v>32</v>
      </c>
      <c r="AT8" s="70" t="s">
        <v>28</v>
      </c>
      <c r="AU8" s="70" t="s">
        <v>29</v>
      </c>
      <c r="AV8" s="70" t="s">
        <v>30</v>
      </c>
      <c r="AW8" s="70" t="s">
        <v>31</v>
      </c>
      <c r="AX8" s="70" t="s">
        <v>32</v>
      </c>
      <c r="AY8" s="70" t="s">
        <v>28</v>
      </c>
      <c r="AZ8" s="70" t="s">
        <v>29</v>
      </c>
      <c r="BA8" s="70" t="s">
        <v>30</v>
      </c>
      <c r="BB8" s="70" t="s">
        <v>31</v>
      </c>
      <c r="BC8" s="70" t="s">
        <v>32</v>
      </c>
      <c r="BD8" s="70" t="s">
        <v>33</v>
      </c>
      <c r="BE8" s="70"/>
      <c r="BF8" s="70"/>
      <c r="BG8" s="70"/>
      <c r="BH8" s="70" t="s">
        <v>32</v>
      </c>
      <c r="BI8" s="70" t="s">
        <v>34</v>
      </c>
      <c r="BJ8" s="70"/>
      <c r="BK8" s="70"/>
      <c r="BL8" s="70"/>
      <c r="BM8" s="71" t="s">
        <v>32</v>
      </c>
      <c r="BN8" s="71"/>
      <c r="BO8" s="71" t="s">
        <v>28</v>
      </c>
      <c r="BP8" s="71"/>
      <c r="BQ8" s="71" t="s">
        <v>29</v>
      </c>
      <c r="BR8" s="71"/>
      <c r="BS8" s="71" t="s">
        <v>30</v>
      </c>
      <c r="BT8" s="71"/>
      <c r="BU8" s="71" t="s">
        <v>31</v>
      </c>
      <c r="BV8" s="71"/>
      <c r="BW8" s="71" t="s">
        <v>32</v>
      </c>
      <c r="BX8" s="71" t="s">
        <v>28</v>
      </c>
      <c r="BY8" s="71" t="s">
        <v>29</v>
      </c>
      <c r="BZ8" s="71" t="s">
        <v>30</v>
      </c>
      <c r="CA8" s="71" t="s">
        <v>31</v>
      </c>
      <c r="CB8" s="71" t="s">
        <v>32</v>
      </c>
      <c r="CC8" s="71" t="s">
        <v>28</v>
      </c>
      <c r="CD8" s="71" t="s">
        <v>29</v>
      </c>
      <c r="CE8" s="71" t="s">
        <v>30</v>
      </c>
      <c r="CF8" s="71" t="s">
        <v>31</v>
      </c>
      <c r="CG8" s="70" t="s">
        <v>32</v>
      </c>
      <c r="CH8" s="70" t="s">
        <v>35</v>
      </c>
      <c r="CI8" s="70"/>
      <c r="CJ8" s="70"/>
      <c r="CK8" s="70"/>
      <c r="CL8" s="70" t="s">
        <v>32</v>
      </c>
      <c r="CM8" s="70" t="s">
        <v>36</v>
      </c>
      <c r="CN8" s="70"/>
      <c r="CO8" s="70"/>
      <c r="CP8" s="70"/>
      <c r="CQ8" s="70" t="s">
        <v>32</v>
      </c>
      <c r="CR8" s="70" t="s">
        <v>28</v>
      </c>
      <c r="CS8" s="70" t="s">
        <v>29</v>
      </c>
      <c r="CT8" s="70" t="s">
        <v>30</v>
      </c>
      <c r="CU8" s="70" t="s">
        <v>31</v>
      </c>
      <c r="CV8" s="70" t="s">
        <v>32</v>
      </c>
      <c r="CW8" s="70" t="s">
        <v>28</v>
      </c>
      <c r="CX8" s="70" t="s">
        <v>29</v>
      </c>
      <c r="CY8" s="70" t="s">
        <v>30</v>
      </c>
      <c r="CZ8" s="70" t="s">
        <v>31</v>
      </c>
      <c r="DA8" s="70" t="s">
        <v>32</v>
      </c>
      <c r="DB8" s="70" t="s">
        <v>28</v>
      </c>
      <c r="DC8" s="70" t="s">
        <v>29</v>
      </c>
      <c r="DD8" s="70" t="s">
        <v>30</v>
      </c>
      <c r="DE8" s="70" t="s">
        <v>31</v>
      </c>
      <c r="DF8" s="70" t="s">
        <v>32</v>
      </c>
      <c r="DG8" s="70" t="s">
        <v>28</v>
      </c>
      <c r="DH8" s="70" t="s">
        <v>29</v>
      </c>
      <c r="DI8" s="70" t="s">
        <v>30</v>
      </c>
      <c r="DJ8" s="70" t="s">
        <v>31</v>
      </c>
      <c r="DK8" s="70" t="s">
        <v>32</v>
      </c>
      <c r="DL8" s="70" t="s">
        <v>28</v>
      </c>
      <c r="DM8" s="70" t="s">
        <v>29</v>
      </c>
      <c r="DN8" s="70" t="s">
        <v>30</v>
      </c>
      <c r="DO8" s="70" t="s">
        <v>31</v>
      </c>
      <c r="DP8" s="70" t="s">
        <v>32</v>
      </c>
      <c r="DQ8" s="70" t="s">
        <v>28</v>
      </c>
      <c r="DR8" s="70" t="s">
        <v>29</v>
      </c>
      <c r="DS8" s="70" t="s">
        <v>30</v>
      </c>
      <c r="DT8" s="70" t="s">
        <v>31</v>
      </c>
      <c r="DU8" s="76" t="s">
        <v>0</v>
      </c>
    </row>
    <row r="9" spans="1:125" ht="90" x14ac:dyDescent="0.2">
      <c r="A9" s="60" t="s">
        <v>0</v>
      </c>
      <c r="B9" s="60" t="s">
        <v>0</v>
      </c>
      <c r="C9" s="60" t="s">
        <v>0</v>
      </c>
      <c r="D9" s="52" t="s">
        <v>37</v>
      </c>
      <c r="E9" s="52" t="s">
        <v>38</v>
      </c>
      <c r="F9" s="52" t="s">
        <v>39</v>
      </c>
      <c r="G9" s="52" t="s">
        <v>37</v>
      </c>
      <c r="H9" s="52" t="s">
        <v>38</v>
      </c>
      <c r="I9" s="52" t="s">
        <v>39</v>
      </c>
      <c r="J9" s="52" t="s">
        <v>40</v>
      </c>
      <c r="K9" s="52" t="s">
        <v>41</v>
      </c>
      <c r="L9" s="52" t="s">
        <v>38</v>
      </c>
      <c r="M9" s="52" t="s">
        <v>39</v>
      </c>
      <c r="N9" s="52" t="s">
        <v>41</v>
      </c>
      <c r="O9" s="52" t="s">
        <v>38</v>
      </c>
      <c r="P9" s="52" t="s">
        <v>39</v>
      </c>
      <c r="Q9" s="52" t="s">
        <v>40</v>
      </c>
      <c r="R9" s="52" t="s">
        <v>41</v>
      </c>
      <c r="S9" s="52" t="s">
        <v>38</v>
      </c>
      <c r="T9" s="52" t="s">
        <v>39</v>
      </c>
      <c r="U9" s="52" t="s">
        <v>41</v>
      </c>
      <c r="V9" s="52" t="s">
        <v>38</v>
      </c>
      <c r="W9" s="52" t="s">
        <v>39</v>
      </c>
      <c r="X9" s="52" t="s">
        <v>37</v>
      </c>
      <c r="Y9" s="52" t="s">
        <v>38</v>
      </c>
      <c r="Z9" s="52" t="s">
        <v>39</v>
      </c>
      <c r="AA9" s="52" t="s">
        <v>37</v>
      </c>
      <c r="AB9" s="52" t="s">
        <v>38</v>
      </c>
      <c r="AC9" s="52" t="s">
        <v>39</v>
      </c>
      <c r="AD9" s="52" t="s">
        <v>37</v>
      </c>
      <c r="AE9" s="52" t="s">
        <v>38</v>
      </c>
      <c r="AF9" s="52" t="s">
        <v>39</v>
      </c>
      <c r="AG9" s="76" t="s">
        <v>0</v>
      </c>
      <c r="AH9" s="52" t="s">
        <v>42</v>
      </c>
      <c r="AI9" s="61" t="s">
        <v>43</v>
      </c>
      <c r="AJ9" s="61" t="s">
        <v>44</v>
      </c>
      <c r="AK9" s="61" t="s">
        <v>43</v>
      </c>
      <c r="AL9" s="61" t="s">
        <v>44</v>
      </c>
      <c r="AM9" s="61" t="s">
        <v>43</v>
      </c>
      <c r="AN9" s="61" t="s">
        <v>44</v>
      </c>
      <c r="AO9" s="61" t="s">
        <v>43</v>
      </c>
      <c r="AP9" s="61" t="s">
        <v>44</v>
      </c>
      <c r="AQ9" s="61" t="s">
        <v>43</v>
      </c>
      <c r="AR9" s="61" t="s">
        <v>44</v>
      </c>
      <c r="AS9" s="70" t="s">
        <v>0</v>
      </c>
      <c r="AT9" s="70" t="s">
        <v>0</v>
      </c>
      <c r="AU9" s="70" t="s">
        <v>0</v>
      </c>
      <c r="AV9" s="70" t="s">
        <v>0</v>
      </c>
      <c r="AW9" s="70" t="s">
        <v>0</v>
      </c>
      <c r="AX9" s="70" t="s">
        <v>45</v>
      </c>
      <c r="AY9" s="70" t="s">
        <v>46</v>
      </c>
      <c r="AZ9" s="70" t="s">
        <v>47</v>
      </c>
      <c r="BA9" s="70" t="s">
        <v>0</v>
      </c>
      <c r="BB9" s="70" t="s">
        <v>48</v>
      </c>
      <c r="BC9" s="70" t="s">
        <v>0</v>
      </c>
      <c r="BD9" s="61" t="s">
        <v>28</v>
      </c>
      <c r="BE9" s="61" t="s">
        <v>29</v>
      </c>
      <c r="BF9" s="61" t="s">
        <v>30</v>
      </c>
      <c r="BG9" s="61" t="s">
        <v>31</v>
      </c>
      <c r="BH9" s="70" t="s">
        <v>49</v>
      </c>
      <c r="BI9" s="61" t="s">
        <v>28</v>
      </c>
      <c r="BJ9" s="61" t="s">
        <v>29</v>
      </c>
      <c r="BK9" s="61" t="s">
        <v>30</v>
      </c>
      <c r="BL9" s="61" t="s">
        <v>31</v>
      </c>
      <c r="BM9" s="51" t="s">
        <v>43</v>
      </c>
      <c r="BN9" s="51" t="s">
        <v>44</v>
      </c>
      <c r="BO9" s="51" t="s">
        <v>43</v>
      </c>
      <c r="BP9" s="51" t="s">
        <v>44</v>
      </c>
      <c r="BQ9" s="51" t="s">
        <v>43</v>
      </c>
      <c r="BR9" s="51" t="s">
        <v>44</v>
      </c>
      <c r="BS9" s="51" t="s">
        <v>43</v>
      </c>
      <c r="BT9" s="51" t="s">
        <v>44</v>
      </c>
      <c r="BU9" s="51" t="s">
        <v>43</v>
      </c>
      <c r="BV9" s="51" t="s">
        <v>44</v>
      </c>
      <c r="BW9" s="71" t="s">
        <v>0</v>
      </c>
      <c r="BX9" s="71" t="s">
        <v>0</v>
      </c>
      <c r="BY9" s="71" t="s">
        <v>0</v>
      </c>
      <c r="BZ9" s="71" t="s">
        <v>0</v>
      </c>
      <c r="CA9" s="71" t="s">
        <v>0</v>
      </c>
      <c r="CB9" s="71" t="s">
        <v>0</v>
      </c>
      <c r="CC9" s="71" t="s">
        <v>0</v>
      </c>
      <c r="CD9" s="71" t="s">
        <v>0</v>
      </c>
      <c r="CE9" s="71" t="s">
        <v>0</v>
      </c>
      <c r="CF9" s="71" t="s">
        <v>0</v>
      </c>
      <c r="CG9" s="70" t="s">
        <v>50</v>
      </c>
      <c r="CH9" s="61" t="s">
        <v>28</v>
      </c>
      <c r="CI9" s="61" t="s">
        <v>29</v>
      </c>
      <c r="CJ9" s="61" t="s">
        <v>30</v>
      </c>
      <c r="CK9" s="61" t="s">
        <v>31</v>
      </c>
      <c r="CL9" s="70" t="s">
        <v>46</v>
      </c>
      <c r="CM9" s="61" t="s">
        <v>28</v>
      </c>
      <c r="CN9" s="61" t="s">
        <v>29</v>
      </c>
      <c r="CO9" s="61" t="s">
        <v>30</v>
      </c>
      <c r="CP9" s="61" t="s">
        <v>31</v>
      </c>
      <c r="CQ9" s="70" t="s">
        <v>0</v>
      </c>
      <c r="CR9" s="70" t="s">
        <v>0</v>
      </c>
      <c r="CS9" s="70" t="s">
        <v>0</v>
      </c>
      <c r="CT9" s="70" t="s">
        <v>0</v>
      </c>
      <c r="CU9" s="70" t="s">
        <v>0</v>
      </c>
      <c r="CV9" s="70" t="s">
        <v>0</v>
      </c>
      <c r="CW9" s="70" t="s">
        <v>0</v>
      </c>
      <c r="CX9" s="70" t="s">
        <v>0</v>
      </c>
      <c r="CY9" s="70" t="s">
        <v>0</v>
      </c>
      <c r="CZ9" s="70" t="s">
        <v>0</v>
      </c>
      <c r="DA9" s="70" t="s">
        <v>0</v>
      </c>
      <c r="DB9" s="70" t="s">
        <v>0</v>
      </c>
      <c r="DC9" s="70" t="s">
        <v>0</v>
      </c>
      <c r="DD9" s="70" t="s">
        <v>0</v>
      </c>
      <c r="DE9" s="70" t="s">
        <v>0</v>
      </c>
      <c r="DF9" s="70" t="s">
        <v>0</v>
      </c>
      <c r="DG9" s="70" t="s">
        <v>0</v>
      </c>
      <c r="DH9" s="70" t="s">
        <v>0</v>
      </c>
      <c r="DI9" s="70" t="s">
        <v>0</v>
      </c>
      <c r="DJ9" s="70" t="s">
        <v>0</v>
      </c>
      <c r="DK9" s="70" t="s">
        <v>0</v>
      </c>
      <c r="DL9" s="70" t="s">
        <v>0</v>
      </c>
      <c r="DM9" s="70" t="s">
        <v>0</v>
      </c>
      <c r="DN9" s="70" t="s">
        <v>0</v>
      </c>
      <c r="DO9" s="70" t="s">
        <v>0</v>
      </c>
      <c r="DP9" s="70" t="s">
        <v>0</v>
      </c>
      <c r="DQ9" s="70" t="s">
        <v>0</v>
      </c>
      <c r="DR9" s="70" t="s">
        <v>0</v>
      </c>
      <c r="DS9" s="70" t="s">
        <v>0</v>
      </c>
      <c r="DT9" s="70" t="s">
        <v>0</v>
      </c>
      <c r="DU9" s="76" t="s">
        <v>0</v>
      </c>
    </row>
    <row r="10" spans="1:125" x14ac:dyDescent="0.2">
      <c r="A10" s="17" t="s">
        <v>0</v>
      </c>
      <c r="B10" s="17" t="s">
        <v>51</v>
      </c>
      <c r="C10" s="17" t="s">
        <v>52</v>
      </c>
      <c r="D10" s="17" t="s">
        <v>53</v>
      </c>
      <c r="E10" s="17" t="s">
        <v>54</v>
      </c>
      <c r="F10" s="17" t="s">
        <v>55</v>
      </c>
      <c r="G10" s="17" t="s">
        <v>56</v>
      </c>
      <c r="H10" s="17" t="s">
        <v>57</v>
      </c>
      <c r="I10" s="17" t="s">
        <v>58</v>
      </c>
      <c r="J10" s="17" t="s">
        <v>59</v>
      </c>
      <c r="K10" s="17" t="s">
        <v>60</v>
      </c>
      <c r="L10" s="17" t="s">
        <v>61</v>
      </c>
      <c r="M10" s="17" t="s">
        <v>62</v>
      </c>
      <c r="N10" s="17" t="s">
        <v>63</v>
      </c>
      <c r="O10" s="17" t="s">
        <v>64</v>
      </c>
      <c r="P10" s="17" t="s">
        <v>65</v>
      </c>
      <c r="Q10" s="17" t="s">
        <v>66</v>
      </c>
      <c r="R10" s="17" t="s">
        <v>67</v>
      </c>
      <c r="S10" s="17" t="s">
        <v>68</v>
      </c>
      <c r="T10" s="17" t="s">
        <v>69</v>
      </c>
      <c r="U10" s="17" t="s">
        <v>70</v>
      </c>
      <c r="V10" s="17" t="s">
        <v>71</v>
      </c>
      <c r="W10" s="17" t="s">
        <v>72</v>
      </c>
      <c r="X10" s="17" t="s">
        <v>73</v>
      </c>
      <c r="Y10" s="17" t="s">
        <v>74</v>
      </c>
      <c r="Z10" s="17" t="s">
        <v>75</v>
      </c>
      <c r="AA10" s="17" t="s">
        <v>76</v>
      </c>
      <c r="AB10" s="17" t="s">
        <v>77</v>
      </c>
      <c r="AC10" s="17" t="s">
        <v>78</v>
      </c>
      <c r="AD10" s="17" t="s">
        <v>79</v>
      </c>
      <c r="AE10" s="17">
        <v>30</v>
      </c>
      <c r="AF10" s="17">
        <v>31</v>
      </c>
      <c r="AG10" s="62" t="s">
        <v>80</v>
      </c>
      <c r="AH10" s="62" t="s">
        <v>81</v>
      </c>
      <c r="AI10" s="62" t="s">
        <v>82</v>
      </c>
      <c r="AJ10" s="62" t="s">
        <v>83</v>
      </c>
      <c r="AK10" s="62" t="s">
        <v>84</v>
      </c>
      <c r="AL10" s="62" t="s">
        <v>85</v>
      </c>
      <c r="AM10" s="62" t="s">
        <v>86</v>
      </c>
      <c r="AN10" s="62" t="s">
        <v>87</v>
      </c>
      <c r="AO10" s="62" t="s">
        <v>88</v>
      </c>
      <c r="AP10" s="62" t="s">
        <v>89</v>
      </c>
      <c r="AQ10" s="62" t="s">
        <v>90</v>
      </c>
      <c r="AR10" s="62" t="s">
        <v>91</v>
      </c>
      <c r="AS10" s="62" t="s">
        <v>92</v>
      </c>
      <c r="AT10" s="62" t="s">
        <v>93</v>
      </c>
      <c r="AU10" s="62" t="s">
        <v>94</v>
      </c>
      <c r="AV10" s="62" t="s">
        <v>95</v>
      </c>
      <c r="AW10" s="62" t="s">
        <v>96</v>
      </c>
      <c r="AX10" s="62" t="s">
        <v>97</v>
      </c>
      <c r="AY10" s="62" t="s">
        <v>98</v>
      </c>
      <c r="AZ10" s="62" t="s">
        <v>99</v>
      </c>
      <c r="BA10" s="62" t="s">
        <v>100</v>
      </c>
      <c r="BB10" s="62" t="s">
        <v>101</v>
      </c>
      <c r="BC10" s="62" t="s">
        <v>102</v>
      </c>
      <c r="BD10" s="62" t="s">
        <v>103</v>
      </c>
      <c r="BE10" s="62" t="s">
        <v>104</v>
      </c>
      <c r="BF10" s="62" t="s">
        <v>105</v>
      </c>
      <c r="BG10" s="62" t="s">
        <v>106</v>
      </c>
      <c r="BH10" s="62" t="s">
        <v>107</v>
      </c>
      <c r="BI10" s="62" t="s">
        <v>108</v>
      </c>
      <c r="BJ10" s="62" t="s">
        <v>109</v>
      </c>
      <c r="BK10" s="62" t="s">
        <v>110</v>
      </c>
      <c r="BL10" s="62" t="s">
        <v>111</v>
      </c>
      <c r="BM10" s="4" t="s">
        <v>112</v>
      </c>
      <c r="BN10" s="4" t="s">
        <v>113</v>
      </c>
      <c r="BO10" s="4" t="s">
        <v>114</v>
      </c>
      <c r="BP10" s="4" t="s">
        <v>115</v>
      </c>
      <c r="BQ10" s="4" t="s">
        <v>116</v>
      </c>
      <c r="BR10" s="4" t="s">
        <v>117</v>
      </c>
      <c r="BS10" s="4" t="s">
        <v>118</v>
      </c>
      <c r="BT10" s="4" t="s">
        <v>119</v>
      </c>
      <c r="BU10" s="4" t="s">
        <v>120</v>
      </c>
      <c r="BV10" s="4" t="s">
        <v>121</v>
      </c>
      <c r="BW10" s="4" t="s">
        <v>122</v>
      </c>
      <c r="BX10" s="4" t="s">
        <v>123</v>
      </c>
      <c r="BY10" s="4" t="s">
        <v>124</v>
      </c>
      <c r="BZ10" s="4" t="s">
        <v>125</v>
      </c>
      <c r="CA10" s="4" t="s">
        <v>126</v>
      </c>
      <c r="CB10" s="4" t="s">
        <v>127</v>
      </c>
      <c r="CC10" s="4" t="s">
        <v>128</v>
      </c>
      <c r="CD10" s="4" t="s">
        <v>129</v>
      </c>
      <c r="CE10" s="4" t="s">
        <v>130</v>
      </c>
      <c r="CF10" s="4" t="s">
        <v>131</v>
      </c>
      <c r="CG10" s="62" t="s">
        <v>132</v>
      </c>
      <c r="CH10" s="62" t="s">
        <v>133</v>
      </c>
      <c r="CI10" s="62" t="s">
        <v>134</v>
      </c>
      <c r="CJ10" s="62" t="s">
        <v>135</v>
      </c>
      <c r="CK10" s="62" t="s">
        <v>136</v>
      </c>
      <c r="CL10" s="62" t="s">
        <v>137</v>
      </c>
      <c r="CM10" s="62" t="s">
        <v>138</v>
      </c>
      <c r="CN10" s="62" t="s">
        <v>139</v>
      </c>
      <c r="CO10" s="62" t="s">
        <v>140</v>
      </c>
      <c r="CP10" s="62" t="s">
        <v>141</v>
      </c>
      <c r="CQ10" s="62" t="s">
        <v>142</v>
      </c>
      <c r="CR10" s="62" t="s">
        <v>143</v>
      </c>
      <c r="CS10" s="62" t="s">
        <v>144</v>
      </c>
      <c r="CT10" s="62" t="s">
        <v>145</v>
      </c>
      <c r="CU10" s="62" t="s">
        <v>146</v>
      </c>
      <c r="CV10" s="62" t="s">
        <v>147</v>
      </c>
      <c r="CW10" s="62" t="s">
        <v>148</v>
      </c>
      <c r="CX10" s="62" t="s">
        <v>149</v>
      </c>
      <c r="CY10" s="62" t="s">
        <v>150</v>
      </c>
      <c r="CZ10" s="62" t="s">
        <v>151</v>
      </c>
      <c r="DA10" s="62" t="s">
        <v>152</v>
      </c>
      <c r="DB10" s="62" t="s">
        <v>153</v>
      </c>
      <c r="DC10" s="62" t="s">
        <v>154</v>
      </c>
      <c r="DD10" s="62" t="s">
        <v>155</v>
      </c>
      <c r="DE10" s="62" t="s">
        <v>156</v>
      </c>
      <c r="DF10" s="62" t="s">
        <v>157</v>
      </c>
      <c r="DG10" s="62" t="s">
        <v>158</v>
      </c>
      <c r="DH10" s="62" t="s">
        <v>159</v>
      </c>
      <c r="DI10" s="62" t="s">
        <v>160</v>
      </c>
      <c r="DJ10" s="62" t="s">
        <v>161</v>
      </c>
      <c r="DK10" s="62" t="s">
        <v>162</v>
      </c>
      <c r="DL10" s="62" t="s">
        <v>163</v>
      </c>
      <c r="DM10" s="62" t="s">
        <v>164</v>
      </c>
      <c r="DN10" s="62" t="s">
        <v>165</v>
      </c>
      <c r="DO10" s="62" t="s">
        <v>166</v>
      </c>
      <c r="DP10" s="62" t="s">
        <v>167</v>
      </c>
      <c r="DQ10" s="62" t="s">
        <v>168</v>
      </c>
      <c r="DR10" s="17" t="s">
        <v>169</v>
      </c>
      <c r="DS10" s="62">
        <v>122</v>
      </c>
      <c r="DT10" s="62">
        <v>123</v>
      </c>
      <c r="DU10" s="17">
        <v>124</v>
      </c>
    </row>
    <row r="11" spans="1:125" s="9" customFormat="1" ht="42" x14ac:dyDescent="0.2">
      <c r="A11" s="5" t="s">
        <v>170</v>
      </c>
      <c r="B11" s="5" t="s">
        <v>171</v>
      </c>
      <c r="C11" s="6" t="s">
        <v>172</v>
      </c>
      <c r="D11" s="7" t="s">
        <v>173</v>
      </c>
      <c r="E11" s="7" t="s">
        <v>173</v>
      </c>
      <c r="F11" s="7" t="s">
        <v>173</v>
      </c>
      <c r="G11" s="7" t="s">
        <v>173</v>
      </c>
      <c r="H11" s="7" t="s">
        <v>173</v>
      </c>
      <c r="I11" s="7" t="s">
        <v>173</v>
      </c>
      <c r="J11" s="7" t="s">
        <v>173</v>
      </c>
      <c r="K11" s="7" t="s">
        <v>173</v>
      </c>
      <c r="L11" s="7" t="s">
        <v>173</v>
      </c>
      <c r="M11" s="7" t="s">
        <v>173</v>
      </c>
      <c r="N11" s="7" t="s">
        <v>173</v>
      </c>
      <c r="O11" s="7" t="s">
        <v>173</v>
      </c>
      <c r="P11" s="7" t="s">
        <v>173</v>
      </c>
      <c r="Q11" s="7" t="s">
        <v>173</v>
      </c>
      <c r="R11" s="7" t="s">
        <v>173</v>
      </c>
      <c r="S11" s="7" t="s">
        <v>173</v>
      </c>
      <c r="T11" s="7" t="s">
        <v>173</v>
      </c>
      <c r="U11" s="7" t="s">
        <v>173</v>
      </c>
      <c r="V11" s="7" t="s">
        <v>173</v>
      </c>
      <c r="W11" s="7" t="s">
        <v>173</v>
      </c>
      <c r="X11" s="7" t="s">
        <v>173</v>
      </c>
      <c r="Y11" s="7" t="s">
        <v>173</v>
      </c>
      <c r="Z11" s="7" t="s">
        <v>173</v>
      </c>
      <c r="AA11" s="7" t="s">
        <v>173</v>
      </c>
      <c r="AB11" s="7" t="s">
        <v>173</v>
      </c>
      <c r="AC11" s="7" t="s">
        <v>173</v>
      </c>
      <c r="AD11" s="7" t="s">
        <v>173</v>
      </c>
      <c r="AE11" s="7" t="s">
        <v>173</v>
      </c>
      <c r="AF11" s="7" t="s">
        <v>173</v>
      </c>
      <c r="AG11" s="7" t="s">
        <v>173</v>
      </c>
      <c r="AH11" s="7" t="s">
        <v>173</v>
      </c>
      <c r="AI11" s="30">
        <v>5772166.4000000004</v>
      </c>
      <c r="AJ11" s="30">
        <v>5291152.4000000004</v>
      </c>
      <c r="AK11" s="30">
        <v>80680.5</v>
      </c>
      <c r="AL11" s="31">
        <v>79924.7</v>
      </c>
      <c r="AM11" s="30">
        <v>1826390.5</v>
      </c>
      <c r="AN11" s="30">
        <v>1806989.8</v>
      </c>
      <c r="AO11" s="30">
        <v>330663.2</v>
      </c>
      <c r="AP11" s="30">
        <v>319997</v>
      </c>
      <c r="AQ11" s="30">
        <v>3534432.2</v>
      </c>
      <c r="AR11" s="30">
        <v>3084240.9</v>
      </c>
      <c r="AS11" s="30">
        <f>AS12+AS47+AS56+AS67+AS88+AS91+AS105</f>
        <v>5583842.3000000007</v>
      </c>
      <c r="AT11" s="30">
        <f>AT12+AT47+AT56+AT67+AT88+AT91+AT105</f>
        <v>217193.40000000002</v>
      </c>
      <c r="AU11" s="30">
        <f t="shared" ref="AU11:AW11" si="0">AU12+AU47+AU56+AU67+AU88+AU91+AU105</f>
        <v>1741470.7</v>
      </c>
      <c r="AV11" s="30">
        <f t="shared" si="0"/>
        <v>204900</v>
      </c>
      <c r="AW11" s="30">
        <f t="shared" si="0"/>
        <v>3420278.1999999997</v>
      </c>
      <c r="AX11" s="30">
        <f>AX12+AX47+AX56+AX67+AX88+AX91+AX105</f>
        <v>5566665</v>
      </c>
      <c r="AY11" s="30">
        <f t="shared" ref="AY11" si="1">AY12+AY47+AY56+AY67+AY88+AY91+AY105</f>
        <v>90416.3</v>
      </c>
      <c r="AZ11" s="30">
        <f t="shared" ref="AZ11" si="2">AZ12+AZ47+AZ56+AZ67+AZ88+AZ91+AZ105</f>
        <v>1412402</v>
      </c>
      <c r="BA11" s="30">
        <f t="shared" ref="BA11" si="3">BA12+BA47+BA56+BA67+BA88+BA91+BA105</f>
        <v>200750</v>
      </c>
      <c r="BB11" s="30">
        <f t="shared" ref="BB11" si="4">BB12+BB47+BB56+BB67+BB88+BB91+BB105</f>
        <v>3863096.7</v>
      </c>
      <c r="BC11" s="30">
        <f>BC12+BC47+BC56+BC67+BC88+BC91+BC105</f>
        <v>4468388.3</v>
      </c>
      <c r="BD11" s="30">
        <f t="shared" ref="BD11" si="5">BD12+BD47+BD56+BD67+BD88+BD91+BD105</f>
        <v>90264.9</v>
      </c>
      <c r="BE11" s="30">
        <f t="shared" ref="BE11" si="6">BE12+BE47+BE56+BE67+BE88+BE91+BE105</f>
        <v>1367939.5</v>
      </c>
      <c r="BF11" s="30">
        <f t="shared" ref="BF11" si="7">BF12+BF47+BF56+BF67+BF88+BF91+BF105</f>
        <v>0</v>
      </c>
      <c r="BG11" s="30">
        <f t="shared" ref="BG11" si="8">BG12+BG47+BG56+BG67+BG88+BG91+BG105</f>
        <v>3010183.9</v>
      </c>
      <c r="BH11" s="30">
        <f t="shared" ref="BH11" si="9">BH12+BH47+BH56+BH67+BH88+BH91+BH105</f>
        <v>4643577.8</v>
      </c>
      <c r="BI11" s="30">
        <f t="shared" ref="BI11" si="10">BI12+BI47+BI56+BI67+BI88+BI91+BI105</f>
        <v>90264.9</v>
      </c>
      <c r="BJ11" s="30">
        <f t="shared" ref="BJ11" si="11">BJ12+BJ47+BJ56+BJ67+BJ88+BJ91+BJ105</f>
        <v>1367939.5</v>
      </c>
      <c r="BK11" s="30">
        <f t="shared" ref="BK11" si="12">BK12+BK47+BK56+BK67+BK88+BK91+BK105</f>
        <v>0</v>
      </c>
      <c r="BL11" s="30">
        <f t="shared" ref="BL11" si="13">BL12+BL47+BL56+BL67+BL88+BL91+BL105</f>
        <v>3185373.4</v>
      </c>
      <c r="BM11" s="30">
        <v>4997425.3</v>
      </c>
      <c r="BN11" s="30">
        <v>4739099.8</v>
      </c>
      <c r="BO11" s="30">
        <v>63024.800000000003</v>
      </c>
      <c r="BP11" s="30">
        <v>62393.1</v>
      </c>
      <c r="BQ11" s="30">
        <v>1512240.2</v>
      </c>
      <c r="BR11" s="30">
        <v>1505013.9</v>
      </c>
      <c r="BS11" s="30">
        <v>270935.90000000002</v>
      </c>
      <c r="BT11" s="30">
        <v>262038.1</v>
      </c>
      <c r="BU11" s="30">
        <v>3151224.4</v>
      </c>
      <c r="BV11" s="30">
        <v>2909654.7</v>
      </c>
      <c r="BW11" s="30">
        <f>BW12+BW47+BW56+BW67+BW88+BW91+BW105</f>
        <v>4798052.8000000007</v>
      </c>
      <c r="BX11" s="30">
        <f>BX12+BX47+BX56+BX67+BX88+BX91+BX105</f>
        <v>182088.10000000003</v>
      </c>
      <c r="BY11" s="30">
        <f t="shared" ref="BY11" si="14">BY12+BY47+BY56+BY67+BY88+BY91+BY105</f>
        <v>1667032.7</v>
      </c>
      <c r="BZ11" s="30">
        <f t="shared" ref="BZ11" si="15">BZ12+BZ47+BZ56+BZ67+BZ88+BZ91+BZ105</f>
        <v>88913</v>
      </c>
      <c r="CA11" s="30">
        <f t="shared" ref="CA11" si="16">CA12+CA47+CA56+CA67+CA88+CA91+CA105</f>
        <v>2860019</v>
      </c>
      <c r="CB11" s="30">
        <f>CB12+CB47+CB56+CB67+CB88+CB91+CB105</f>
        <v>4754287.7</v>
      </c>
      <c r="CC11" s="30">
        <f t="shared" ref="CC11" si="17">CC12+CC47+CC56+CC67+CC88+CC91+CC105</f>
        <v>90416.3</v>
      </c>
      <c r="CD11" s="30">
        <f t="shared" ref="CD11" si="18">CD12+CD47+CD56+CD67+CD88+CD91+CD105</f>
        <v>1337411</v>
      </c>
      <c r="CE11" s="30">
        <f t="shared" ref="CE11" si="19">CE12+CE47+CE56+CE67+CE88+CE91+CE105</f>
        <v>187063</v>
      </c>
      <c r="CF11" s="30">
        <f t="shared" ref="CF11" si="20">CF12+CF47+CF56+CF67+CF88+CF91+CF105</f>
        <v>3139397.4</v>
      </c>
      <c r="CG11" s="30">
        <f>CG12+CG47+CG56+CG67+CG88+CG91+CG105</f>
        <v>4303848.1000000006</v>
      </c>
      <c r="CH11" s="30">
        <f t="shared" ref="CH11" si="21">CH12+CH47+CH56+CH67+CH88+CH91+CH105</f>
        <v>90264.9</v>
      </c>
      <c r="CI11" s="30">
        <f t="shared" ref="CI11" si="22">CI12+CI47+CI56+CI67+CI88+CI91+CI105</f>
        <v>1364601.2</v>
      </c>
      <c r="CJ11" s="30">
        <f t="shared" ref="CJ11" si="23">CJ12+CJ47+CJ56+CJ67+CJ88+CJ91+CJ105</f>
        <v>0</v>
      </c>
      <c r="CK11" s="30">
        <f t="shared" ref="CK11" si="24">CK12+CK47+CK56+CK67+CK88+CK91+CK105</f>
        <v>2848982.0000000005</v>
      </c>
      <c r="CL11" s="30">
        <f t="shared" ref="CL11" si="25">CL12+CL47+CL56+CL67+CL88+CL91+CL105</f>
        <v>4619099.9000000004</v>
      </c>
      <c r="CM11" s="30">
        <f t="shared" ref="CM11" si="26">CM12+CM47+CM56+CM67+CM88+CM91+CM105</f>
        <v>90264.9</v>
      </c>
      <c r="CN11" s="30">
        <f t="shared" ref="CN11" si="27">CN12+CN47+CN56+CN67+CN88+CN91+CN105</f>
        <v>1364601.2</v>
      </c>
      <c r="CO11" s="30">
        <f t="shared" ref="CO11" si="28">CO12+CO47+CO56+CO67+CO88+CO91+CO105</f>
        <v>0</v>
      </c>
      <c r="CP11" s="30">
        <f t="shared" ref="CP11" si="29">CP12+CP47+CP56+CP67+CP88+CP91+CP105</f>
        <v>3164233.8000000003</v>
      </c>
      <c r="CQ11" s="30">
        <v>5772166.5</v>
      </c>
      <c r="CR11" s="30">
        <v>80680.5</v>
      </c>
      <c r="CS11" s="30">
        <v>1826390.5</v>
      </c>
      <c r="CT11" s="30">
        <v>330663.2</v>
      </c>
      <c r="CU11" s="30">
        <v>3534432.3</v>
      </c>
      <c r="CV11" s="30">
        <f>CV12+CV47+CV56+CV67+CV88+CV91+CV105</f>
        <v>5583842.3000000007</v>
      </c>
      <c r="CW11" s="30">
        <f>CW12+CW47+CW56+CW67+CW88+CW91+CW105</f>
        <v>217193.40000000002</v>
      </c>
      <c r="CX11" s="30">
        <f t="shared" ref="CX11:CZ11" si="30">CX12+CX47+CX56+CX67+CX88+CX91+CX105</f>
        <v>1741470.7</v>
      </c>
      <c r="CY11" s="30">
        <f t="shared" si="30"/>
        <v>204900</v>
      </c>
      <c r="CZ11" s="30">
        <f t="shared" si="30"/>
        <v>3420278.1999999997</v>
      </c>
      <c r="DA11" s="30">
        <f>DA12+DA47+DA56+DA67+DA88+DA91+DA105</f>
        <v>5566665</v>
      </c>
      <c r="DB11" s="30">
        <f t="shared" ref="DB11:DE11" si="31">DB12+DB47+DB56+DB67+DB88+DB91+DB105</f>
        <v>90416.3</v>
      </c>
      <c r="DC11" s="30">
        <f t="shared" si="31"/>
        <v>1412402</v>
      </c>
      <c r="DD11" s="30">
        <f t="shared" si="31"/>
        <v>200750</v>
      </c>
      <c r="DE11" s="30">
        <f t="shared" si="31"/>
        <v>3863096.7</v>
      </c>
      <c r="DF11" s="30">
        <v>4997425.4000000004</v>
      </c>
      <c r="DG11" s="30">
        <v>63024.800000000003</v>
      </c>
      <c r="DH11" s="30">
        <v>1512240.2</v>
      </c>
      <c r="DI11" s="30">
        <v>270935.90000000002</v>
      </c>
      <c r="DJ11" s="30">
        <v>3151224.5</v>
      </c>
      <c r="DK11" s="30">
        <f>DK12+DK47+DK56+DK67+DK88+DK91+DK105</f>
        <v>4798052.8000000007</v>
      </c>
      <c r="DL11" s="30">
        <f>DL12+DL47+DL56+DL67+DL88+DL91+DL105</f>
        <v>182088.10000000003</v>
      </c>
      <c r="DM11" s="30">
        <f t="shared" ref="DM11:DO11" si="32">DM12+DM47+DM56+DM67+DM88+DM91+DM105</f>
        <v>1667032.7</v>
      </c>
      <c r="DN11" s="30">
        <f t="shared" si="32"/>
        <v>88913</v>
      </c>
      <c r="DO11" s="30">
        <f t="shared" si="32"/>
        <v>2860019</v>
      </c>
      <c r="DP11" s="30">
        <f>DP12+DP47+DP56+DP67+DP88+DP91+DP105</f>
        <v>4754287.7</v>
      </c>
      <c r="DQ11" s="30">
        <f t="shared" ref="DQ11:DT11" si="33">DQ12+DQ47+DQ56+DQ67+DQ88+DQ91+DQ105</f>
        <v>90416.3</v>
      </c>
      <c r="DR11" s="30">
        <f t="shared" si="33"/>
        <v>1337411</v>
      </c>
      <c r="DS11" s="30">
        <f t="shared" si="33"/>
        <v>187063</v>
      </c>
      <c r="DT11" s="30">
        <f t="shared" si="33"/>
        <v>3139397.4</v>
      </c>
      <c r="DU11" s="8" t="s">
        <v>0</v>
      </c>
    </row>
    <row r="12" spans="1:125" s="9" customFormat="1" ht="52.5" x14ac:dyDescent="0.2">
      <c r="A12" s="5" t="s">
        <v>174</v>
      </c>
      <c r="B12" s="5" t="s">
        <v>175</v>
      </c>
      <c r="C12" s="6" t="s">
        <v>176</v>
      </c>
      <c r="D12" s="7" t="s">
        <v>173</v>
      </c>
      <c r="E12" s="7" t="s">
        <v>173</v>
      </c>
      <c r="F12" s="7" t="s">
        <v>173</v>
      </c>
      <c r="G12" s="7" t="s">
        <v>173</v>
      </c>
      <c r="H12" s="7" t="s">
        <v>173</v>
      </c>
      <c r="I12" s="7" t="s">
        <v>173</v>
      </c>
      <c r="J12" s="7" t="s">
        <v>173</v>
      </c>
      <c r="K12" s="7" t="s">
        <v>173</v>
      </c>
      <c r="L12" s="7" t="s">
        <v>173</v>
      </c>
      <c r="M12" s="7" t="s">
        <v>173</v>
      </c>
      <c r="N12" s="7" t="s">
        <v>173</v>
      </c>
      <c r="O12" s="7" t="s">
        <v>173</v>
      </c>
      <c r="P12" s="7" t="s">
        <v>173</v>
      </c>
      <c r="Q12" s="7" t="s">
        <v>173</v>
      </c>
      <c r="R12" s="7" t="s">
        <v>173</v>
      </c>
      <c r="S12" s="7" t="s">
        <v>173</v>
      </c>
      <c r="T12" s="7" t="s">
        <v>173</v>
      </c>
      <c r="U12" s="7" t="s">
        <v>173</v>
      </c>
      <c r="V12" s="7" t="s">
        <v>173</v>
      </c>
      <c r="W12" s="7" t="s">
        <v>173</v>
      </c>
      <c r="X12" s="7" t="s">
        <v>173</v>
      </c>
      <c r="Y12" s="7" t="s">
        <v>173</v>
      </c>
      <c r="Z12" s="7" t="s">
        <v>173</v>
      </c>
      <c r="AA12" s="7" t="s">
        <v>173</v>
      </c>
      <c r="AB12" s="7" t="s">
        <v>173</v>
      </c>
      <c r="AC12" s="7" t="s">
        <v>173</v>
      </c>
      <c r="AD12" s="7" t="s">
        <v>173</v>
      </c>
      <c r="AE12" s="7" t="s">
        <v>173</v>
      </c>
      <c r="AF12" s="7" t="s">
        <v>173</v>
      </c>
      <c r="AG12" s="7" t="s">
        <v>173</v>
      </c>
      <c r="AH12" s="7" t="s">
        <v>173</v>
      </c>
      <c r="AI12" s="30">
        <v>3191548</v>
      </c>
      <c r="AJ12" s="30">
        <v>2841433.2</v>
      </c>
      <c r="AK12" s="30">
        <v>33174.1</v>
      </c>
      <c r="AL12" s="31">
        <v>33068.9</v>
      </c>
      <c r="AM12" s="30">
        <v>252039</v>
      </c>
      <c r="AN12" s="30">
        <v>238367.8</v>
      </c>
      <c r="AO12" s="30">
        <v>325640.7</v>
      </c>
      <c r="AP12" s="30">
        <v>317054.5</v>
      </c>
      <c r="AQ12" s="30">
        <v>2580694.2000000002</v>
      </c>
      <c r="AR12" s="30">
        <v>2252942</v>
      </c>
      <c r="AS12" s="30">
        <f>AS13+AS42</f>
        <v>2678909.1000000006</v>
      </c>
      <c r="AT12" s="30">
        <f t="shared" ref="AT12:AW12" si="34">AT13+AT42</f>
        <v>95705.300000000017</v>
      </c>
      <c r="AU12" s="30">
        <f t="shared" si="34"/>
        <v>44953.7</v>
      </c>
      <c r="AV12" s="30">
        <f t="shared" si="34"/>
        <v>204900</v>
      </c>
      <c r="AW12" s="30">
        <f t="shared" si="34"/>
        <v>2333350.0999999996</v>
      </c>
      <c r="AX12" s="30">
        <f>AX13+AX42</f>
        <v>3194959.3</v>
      </c>
      <c r="AY12" s="30">
        <f t="shared" ref="AY12" si="35">AY13+AY42</f>
        <v>0</v>
      </c>
      <c r="AZ12" s="30">
        <f t="shared" ref="AZ12" si="36">AZ13+AZ42</f>
        <v>74991</v>
      </c>
      <c r="BA12" s="30">
        <f t="shared" ref="BA12" si="37">BA13+BA42</f>
        <v>183350</v>
      </c>
      <c r="BB12" s="30">
        <f t="shared" ref="BB12" si="38">BB13+BB42</f>
        <v>2936618.3</v>
      </c>
      <c r="BC12" s="30">
        <f t="shared" ref="BC12" si="39">BC13+BC42</f>
        <v>2180787.4</v>
      </c>
      <c r="BD12" s="30">
        <f t="shared" ref="BD12" si="40">BD13+BD42</f>
        <v>0</v>
      </c>
      <c r="BE12" s="30">
        <f t="shared" ref="BE12" si="41">BE13+BE42</f>
        <v>0</v>
      </c>
      <c r="BF12" s="30">
        <f t="shared" ref="BF12" si="42">BF13+BF42</f>
        <v>0</v>
      </c>
      <c r="BG12" s="30">
        <f t="shared" ref="BG12" si="43">BG13+BG42</f>
        <v>2180787.4</v>
      </c>
      <c r="BH12" s="30">
        <f t="shared" ref="BH12" si="44">BH13+BH42</f>
        <v>2085887.9000000001</v>
      </c>
      <c r="BI12" s="30">
        <f t="shared" ref="BI12" si="45">BI13+BI42</f>
        <v>0</v>
      </c>
      <c r="BJ12" s="30">
        <f t="shared" ref="BJ12" si="46">BJ13+BJ42</f>
        <v>0</v>
      </c>
      <c r="BK12" s="30">
        <f t="shared" ref="BK12" si="47">BK13+BK42</f>
        <v>0</v>
      </c>
      <c r="BL12" s="30">
        <f t="shared" ref="BL12" si="48">BL13+BL42</f>
        <v>2085887.9000000001</v>
      </c>
      <c r="BM12" s="30">
        <v>2590025.4</v>
      </c>
      <c r="BN12" s="30">
        <v>2397399.1</v>
      </c>
      <c r="BO12" s="30">
        <v>33174.1</v>
      </c>
      <c r="BP12" s="30">
        <v>33068.9</v>
      </c>
      <c r="BQ12" s="30">
        <v>7161.3</v>
      </c>
      <c r="BR12" s="30">
        <v>3176.8</v>
      </c>
      <c r="BS12" s="30">
        <v>267473.40000000002</v>
      </c>
      <c r="BT12" s="30">
        <v>259095.6</v>
      </c>
      <c r="BU12" s="30">
        <v>2282216.6</v>
      </c>
      <c r="BV12" s="30">
        <v>2102057.7999999998</v>
      </c>
      <c r="BW12" s="30">
        <f>BW13+BW42</f>
        <v>2107936.4000000004</v>
      </c>
      <c r="BX12" s="30">
        <f t="shared" ref="BX12" si="49">BX13+BX42</f>
        <v>90777.400000000023</v>
      </c>
      <c r="BY12" s="30">
        <f t="shared" ref="BY12" si="50">BY13+BY42</f>
        <v>13804.1</v>
      </c>
      <c r="BZ12" s="30">
        <f t="shared" ref="BZ12" si="51">BZ13+BZ42</f>
        <v>88913</v>
      </c>
      <c r="CA12" s="30">
        <f t="shared" ref="CA12" si="52">CA13+CA42</f>
        <v>1914441.8999999997</v>
      </c>
      <c r="CB12" s="30">
        <f>CB13+CB42</f>
        <v>2422618.2999999998</v>
      </c>
      <c r="CC12" s="30">
        <f t="shared" ref="CC12" si="53">CC13+CC42</f>
        <v>0</v>
      </c>
      <c r="CD12" s="30">
        <f t="shared" ref="CD12" si="54">CD13+CD42</f>
        <v>0</v>
      </c>
      <c r="CE12" s="30">
        <f t="shared" ref="CE12" si="55">CE13+CE42</f>
        <v>169663</v>
      </c>
      <c r="CF12" s="30">
        <f t="shared" ref="CF12" si="56">CF13+CF42</f>
        <v>2252955.2999999998</v>
      </c>
      <c r="CG12" s="30">
        <f t="shared" ref="CG12" si="57">CG13+CG42</f>
        <v>2030454.6000000003</v>
      </c>
      <c r="CH12" s="30">
        <f t="shared" ref="CH12" si="58">CH13+CH42</f>
        <v>0</v>
      </c>
      <c r="CI12" s="30">
        <f t="shared" ref="CI12" si="59">CI13+CI42</f>
        <v>0</v>
      </c>
      <c r="CJ12" s="30">
        <f t="shared" ref="CJ12" si="60">CJ13+CJ42</f>
        <v>0</v>
      </c>
      <c r="CK12" s="30">
        <f t="shared" ref="CK12" si="61">CK13+CK42</f>
        <v>2030454.6000000003</v>
      </c>
      <c r="CL12" s="30">
        <f t="shared" ref="CL12" si="62">CL13+CL42</f>
        <v>2075617.4000000001</v>
      </c>
      <c r="CM12" s="30">
        <f t="shared" ref="CM12" si="63">CM13+CM42</f>
        <v>0</v>
      </c>
      <c r="CN12" s="30">
        <f t="shared" ref="CN12" si="64">CN13+CN42</f>
        <v>0</v>
      </c>
      <c r="CO12" s="30">
        <f t="shared" ref="CO12" si="65">CO13+CO42</f>
        <v>0</v>
      </c>
      <c r="CP12" s="30">
        <f t="shared" ref="CP12" si="66">CP13+CP42</f>
        <v>2075617.4000000001</v>
      </c>
      <c r="CQ12" s="30">
        <v>3191548</v>
      </c>
      <c r="CR12" s="30">
        <v>33174.1</v>
      </c>
      <c r="CS12" s="30">
        <v>252039</v>
      </c>
      <c r="CT12" s="30">
        <v>325640.7</v>
      </c>
      <c r="CU12" s="30">
        <v>2580694.2000000002</v>
      </c>
      <c r="CV12" s="30">
        <f>CV13+CV42</f>
        <v>2678909.1000000006</v>
      </c>
      <c r="CW12" s="30">
        <f t="shared" ref="CW12:CZ12" si="67">CW13+CW42</f>
        <v>95705.300000000017</v>
      </c>
      <c r="CX12" s="30">
        <f t="shared" si="67"/>
        <v>44953.7</v>
      </c>
      <c r="CY12" s="30">
        <f t="shared" si="67"/>
        <v>204900</v>
      </c>
      <c r="CZ12" s="30">
        <f t="shared" si="67"/>
        <v>2333350.0999999996</v>
      </c>
      <c r="DA12" s="30">
        <f>DA13+DA42</f>
        <v>3194959.3</v>
      </c>
      <c r="DB12" s="30">
        <f t="shared" ref="DB12:DE12" si="68">DB13+DB42</f>
        <v>0</v>
      </c>
      <c r="DC12" s="30">
        <f t="shared" si="68"/>
        <v>74991</v>
      </c>
      <c r="DD12" s="30">
        <f t="shared" si="68"/>
        <v>183350</v>
      </c>
      <c r="DE12" s="30">
        <f t="shared" si="68"/>
        <v>2936618.3</v>
      </c>
      <c r="DF12" s="30">
        <v>2590025.4</v>
      </c>
      <c r="DG12" s="30">
        <v>33174.1</v>
      </c>
      <c r="DH12" s="30">
        <v>7161.3</v>
      </c>
      <c r="DI12" s="30">
        <v>267473.40000000002</v>
      </c>
      <c r="DJ12" s="30">
        <v>2282216.6</v>
      </c>
      <c r="DK12" s="30">
        <f>DK13+DK42</f>
        <v>2107936.4000000004</v>
      </c>
      <c r="DL12" s="30">
        <f t="shared" ref="DL12:DO12" si="69">DL13+DL42</f>
        <v>90777.400000000023</v>
      </c>
      <c r="DM12" s="30">
        <f t="shared" si="69"/>
        <v>13804.1</v>
      </c>
      <c r="DN12" s="30">
        <f t="shared" si="69"/>
        <v>88913</v>
      </c>
      <c r="DO12" s="30">
        <f t="shared" si="69"/>
        <v>1914441.8999999997</v>
      </c>
      <c r="DP12" s="30">
        <f>DP13+DP42</f>
        <v>2422618.2999999998</v>
      </c>
      <c r="DQ12" s="30">
        <f t="shared" ref="DQ12:DT12" si="70">DQ13+DQ42</f>
        <v>0</v>
      </c>
      <c r="DR12" s="30">
        <f t="shared" si="70"/>
        <v>0</v>
      </c>
      <c r="DS12" s="30">
        <f t="shared" si="70"/>
        <v>169663</v>
      </c>
      <c r="DT12" s="30">
        <f t="shared" si="70"/>
        <v>2252955.2999999998</v>
      </c>
      <c r="DU12" s="8" t="s">
        <v>0</v>
      </c>
    </row>
    <row r="13" spans="1:125" s="9" customFormat="1" ht="52.5" x14ac:dyDescent="0.2">
      <c r="A13" s="5" t="s">
        <v>177</v>
      </c>
      <c r="B13" s="5" t="s">
        <v>178</v>
      </c>
      <c r="C13" s="6" t="s">
        <v>179</v>
      </c>
      <c r="D13" s="7" t="s">
        <v>173</v>
      </c>
      <c r="E13" s="7" t="s">
        <v>173</v>
      </c>
      <c r="F13" s="7" t="s">
        <v>173</v>
      </c>
      <c r="G13" s="7" t="s">
        <v>173</v>
      </c>
      <c r="H13" s="7" t="s">
        <v>173</v>
      </c>
      <c r="I13" s="7" t="s">
        <v>173</v>
      </c>
      <c r="J13" s="7" t="s">
        <v>173</v>
      </c>
      <c r="K13" s="7" t="s">
        <v>173</v>
      </c>
      <c r="L13" s="7" t="s">
        <v>173</v>
      </c>
      <c r="M13" s="7" t="s">
        <v>173</v>
      </c>
      <c r="N13" s="7" t="s">
        <v>173</v>
      </c>
      <c r="O13" s="7" t="s">
        <v>173</v>
      </c>
      <c r="P13" s="7" t="s">
        <v>173</v>
      </c>
      <c r="Q13" s="7" t="s">
        <v>173</v>
      </c>
      <c r="R13" s="7" t="s">
        <v>173</v>
      </c>
      <c r="S13" s="7" t="s">
        <v>173</v>
      </c>
      <c r="T13" s="7" t="s">
        <v>173</v>
      </c>
      <c r="U13" s="7" t="s">
        <v>173</v>
      </c>
      <c r="V13" s="7" t="s">
        <v>173</v>
      </c>
      <c r="W13" s="7" t="s">
        <v>173</v>
      </c>
      <c r="X13" s="7" t="s">
        <v>173</v>
      </c>
      <c r="Y13" s="7" t="s">
        <v>173</v>
      </c>
      <c r="Z13" s="7" t="s">
        <v>173</v>
      </c>
      <c r="AA13" s="7" t="s">
        <v>173</v>
      </c>
      <c r="AB13" s="7" t="s">
        <v>173</v>
      </c>
      <c r="AC13" s="7" t="s">
        <v>173</v>
      </c>
      <c r="AD13" s="7" t="s">
        <v>173</v>
      </c>
      <c r="AE13" s="7" t="s">
        <v>173</v>
      </c>
      <c r="AF13" s="7" t="s">
        <v>173</v>
      </c>
      <c r="AG13" s="7" t="s">
        <v>173</v>
      </c>
      <c r="AH13" s="7" t="s">
        <v>173</v>
      </c>
      <c r="AI13" s="30">
        <v>3176714.2</v>
      </c>
      <c r="AJ13" s="30">
        <v>2826599.4</v>
      </c>
      <c r="AK13" s="30">
        <v>33174.1</v>
      </c>
      <c r="AL13" s="31">
        <v>33068.9</v>
      </c>
      <c r="AM13" s="30">
        <v>252039</v>
      </c>
      <c r="AN13" s="30">
        <v>238367.8</v>
      </c>
      <c r="AO13" s="30">
        <v>325640.7</v>
      </c>
      <c r="AP13" s="30">
        <v>317054.5</v>
      </c>
      <c r="AQ13" s="30">
        <v>2565860.4</v>
      </c>
      <c r="AR13" s="30">
        <v>2238108.2000000002</v>
      </c>
      <c r="AS13" s="30">
        <f>SUM(AS14:AS41)</f>
        <v>2664540.2000000007</v>
      </c>
      <c r="AT13" s="30">
        <f>SUM(AT14:AT41)</f>
        <v>95705.300000000017</v>
      </c>
      <c r="AU13" s="30">
        <f t="shared" ref="AU13:AW13" si="71">SUM(AU14:AU41)</f>
        <v>44953.7</v>
      </c>
      <c r="AV13" s="30">
        <f t="shared" si="71"/>
        <v>204900</v>
      </c>
      <c r="AW13" s="30">
        <f t="shared" si="71"/>
        <v>2318981.1999999997</v>
      </c>
      <c r="AX13" s="30">
        <f t="shared" ref="AX13" si="72">SUM(AX14:AX41)</f>
        <v>3179512.9</v>
      </c>
      <c r="AY13" s="30">
        <f t="shared" ref="AY13" si="73">SUM(AY14:AY41)</f>
        <v>0</v>
      </c>
      <c r="AZ13" s="30">
        <f t="shared" ref="AZ13" si="74">SUM(AZ14:AZ41)</f>
        <v>74991</v>
      </c>
      <c r="BA13" s="30">
        <f t="shared" ref="BA13" si="75">SUM(BA14:BA41)</f>
        <v>183350</v>
      </c>
      <c r="BB13" s="30">
        <f t="shared" ref="BB13" si="76">SUM(BB14:BB41)</f>
        <v>2921171.9</v>
      </c>
      <c r="BC13" s="30">
        <f>SUM(BC14:BC41)</f>
        <v>2165352.9</v>
      </c>
      <c r="BD13" s="30">
        <f t="shared" ref="BD13" si="77">SUM(BD14:BD41)</f>
        <v>0</v>
      </c>
      <c r="BE13" s="30">
        <f t="shared" ref="BE13" si="78">SUM(BE14:BE41)</f>
        <v>0</v>
      </c>
      <c r="BF13" s="30">
        <f t="shared" ref="BF13" si="79">SUM(BF14:BF41)</f>
        <v>0</v>
      </c>
      <c r="BG13" s="30">
        <f t="shared" ref="BG13" si="80">SUM(BG14:BG41)</f>
        <v>2165352.9</v>
      </c>
      <c r="BH13" s="30">
        <f t="shared" ref="BH13" si="81">SUM(BH14:BH41)</f>
        <v>2070515.9000000001</v>
      </c>
      <c r="BI13" s="30">
        <f t="shared" ref="BI13" si="82">SUM(BI14:BI41)</f>
        <v>0</v>
      </c>
      <c r="BJ13" s="30">
        <f t="shared" ref="BJ13" si="83">SUM(BJ14:BJ41)</f>
        <v>0</v>
      </c>
      <c r="BK13" s="30">
        <f t="shared" ref="BK13" si="84">SUM(BK14:BK41)</f>
        <v>0</v>
      </c>
      <c r="BL13" s="30">
        <f t="shared" ref="BL13" si="85">SUM(BL14:BL41)</f>
        <v>2070515.9000000001</v>
      </c>
      <c r="BM13" s="30">
        <v>2583851.7999999998</v>
      </c>
      <c r="BN13" s="30">
        <v>2391225.5</v>
      </c>
      <c r="BO13" s="30">
        <v>33174.1</v>
      </c>
      <c r="BP13" s="30">
        <v>33068.9</v>
      </c>
      <c r="BQ13" s="30">
        <v>7161.3</v>
      </c>
      <c r="BR13" s="30">
        <v>3176.8</v>
      </c>
      <c r="BS13" s="30">
        <v>267473.40000000002</v>
      </c>
      <c r="BT13" s="30">
        <v>259095.6</v>
      </c>
      <c r="BU13" s="30">
        <v>2276043</v>
      </c>
      <c r="BV13" s="30">
        <v>2095884.2</v>
      </c>
      <c r="BW13" s="30">
        <f>SUM(BW14:BW41)</f>
        <v>2102592.8000000003</v>
      </c>
      <c r="BX13" s="30">
        <f>SUM(BX14:BX41)</f>
        <v>90777.400000000023</v>
      </c>
      <c r="BY13" s="30">
        <f t="shared" ref="BY13" si="86">SUM(BY14:BY41)</f>
        <v>13804.1</v>
      </c>
      <c r="BZ13" s="30">
        <f t="shared" ref="BZ13" si="87">SUM(BZ14:BZ41)</f>
        <v>88913</v>
      </c>
      <c r="CA13" s="30">
        <f t="shared" ref="CA13" si="88">SUM(CA14:CA41)</f>
        <v>1909098.2999999996</v>
      </c>
      <c r="CB13" s="30">
        <f t="shared" ref="CB13" si="89">SUM(CB14:CB41)</f>
        <v>2415807.5999999996</v>
      </c>
      <c r="CC13" s="30">
        <f t="shared" ref="CC13" si="90">SUM(CC14:CC41)</f>
        <v>0</v>
      </c>
      <c r="CD13" s="30">
        <f t="shared" ref="CD13" si="91">SUM(CD14:CD41)</f>
        <v>0</v>
      </c>
      <c r="CE13" s="30">
        <f t="shared" ref="CE13" si="92">SUM(CE14:CE41)</f>
        <v>169663</v>
      </c>
      <c r="CF13" s="30">
        <f t="shared" ref="CF13" si="93">SUM(CF14:CF41)</f>
        <v>2246144.5999999996</v>
      </c>
      <c r="CG13" s="30">
        <f>SUM(CG14:CG41)</f>
        <v>2023593.3000000003</v>
      </c>
      <c r="CH13" s="30">
        <f t="shared" ref="CH13" si="94">SUM(CH14:CH41)</f>
        <v>0</v>
      </c>
      <c r="CI13" s="30">
        <f t="shared" ref="CI13" si="95">SUM(CI14:CI41)</f>
        <v>0</v>
      </c>
      <c r="CJ13" s="30">
        <f t="shared" ref="CJ13" si="96">SUM(CJ14:CJ41)</f>
        <v>0</v>
      </c>
      <c r="CK13" s="30">
        <f t="shared" ref="CK13" si="97">SUM(CK14:CK41)</f>
        <v>2023593.3000000003</v>
      </c>
      <c r="CL13" s="30">
        <f t="shared" ref="CL13" si="98">SUM(CL14:CL41)</f>
        <v>2068756.1</v>
      </c>
      <c r="CM13" s="30">
        <f t="shared" ref="CM13" si="99">SUM(CM14:CM41)</f>
        <v>0</v>
      </c>
      <c r="CN13" s="30">
        <f t="shared" ref="CN13" si="100">SUM(CN14:CN41)</f>
        <v>0</v>
      </c>
      <c r="CO13" s="30">
        <f t="shared" ref="CO13" si="101">SUM(CO14:CO41)</f>
        <v>0</v>
      </c>
      <c r="CP13" s="30">
        <f t="shared" ref="CP13" si="102">SUM(CP14:CP41)</f>
        <v>2068756.1</v>
      </c>
      <c r="CQ13" s="30">
        <v>3176714.2</v>
      </c>
      <c r="CR13" s="30">
        <v>33174.1</v>
      </c>
      <c r="CS13" s="30">
        <v>252039</v>
      </c>
      <c r="CT13" s="30">
        <v>325640.7</v>
      </c>
      <c r="CU13" s="30">
        <v>2565860.4</v>
      </c>
      <c r="CV13" s="30">
        <f>SUM(CV14:CV41)</f>
        <v>2664540.2000000007</v>
      </c>
      <c r="CW13" s="30">
        <f>SUM(CW14:CW41)</f>
        <v>95705.300000000017</v>
      </c>
      <c r="CX13" s="30">
        <f t="shared" ref="CX13:DE13" si="103">SUM(CX14:CX41)</f>
        <v>44953.7</v>
      </c>
      <c r="CY13" s="30">
        <f t="shared" si="103"/>
        <v>204900</v>
      </c>
      <c r="CZ13" s="30">
        <f t="shared" si="103"/>
        <v>2318981.1999999997</v>
      </c>
      <c r="DA13" s="30">
        <f t="shared" si="103"/>
        <v>3179512.9</v>
      </c>
      <c r="DB13" s="30">
        <f t="shared" si="103"/>
        <v>0</v>
      </c>
      <c r="DC13" s="30">
        <f t="shared" si="103"/>
        <v>74991</v>
      </c>
      <c r="DD13" s="30">
        <f t="shared" si="103"/>
        <v>183350</v>
      </c>
      <c r="DE13" s="30">
        <f t="shared" si="103"/>
        <v>2921171.9</v>
      </c>
      <c r="DF13" s="30">
        <v>2583851.7999999998</v>
      </c>
      <c r="DG13" s="30">
        <v>33174.1</v>
      </c>
      <c r="DH13" s="30">
        <v>7161.3</v>
      </c>
      <c r="DI13" s="30">
        <v>267473.40000000002</v>
      </c>
      <c r="DJ13" s="30">
        <v>2276043</v>
      </c>
      <c r="DK13" s="30">
        <f>SUM(DK14:DK41)</f>
        <v>2102592.8000000003</v>
      </c>
      <c r="DL13" s="30">
        <f>SUM(DL14:DL41)</f>
        <v>90777.400000000023</v>
      </c>
      <c r="DM13" s="30">
        <f t="shared" ref="DM13:DT13" si="104">SUM(DM14:DM41)</f>
        <v>13804.1</v>
      </c>
      <c r="DN13" s="30">
        <f t="shared" si="104"/>
        <v>88913</v>
      </c>
      <c r="DO13" s="30">
        <f t="shared" si="104"/>
        <v>1909098.2999999996</v>
      </c>
      <c r="DP13" s="30">
        <f t="shared" si="104"/>
        <v>2415807.5999999996</v>
      </c>
      <c r="DQ13" s="30">
        <f t="shared" si="104"/>
        <v>0</v>
      </c>
      <c r="DR13" s="30">
        <f t="shared" si="104"/>
        <v>0</v>
      </c>
      <c r="DS13" s="30">
        <f t="shared" si="104"/>
        <v>169663</v>
      </c>
      <c r="DT13" s="30">
        <f t="shared" si="104"/>
        <v>2246144.5999999996</v>
      </c>
      <c r="DU13" s="8" t="s">
        <v>0</v>
      </c>
    </row>
    <row r="14" spans="1:125" s="1" customFormat="1" ht="371.25" x14ac:dyDescent="0.2">
      <c r="A14" s="11" t="s">
        <v>180</v>
      </c>
      <c r="B14" s="11" t="s">
        <v>181</v>
      </c>
      <c r="C14" s="10" t="s">
        <v>182</v>
      </c>
      <c r="D14" s="18" t="s">
        <v>500</v>
      </c>
      <c r="E14" s="18"/>
      <c r="F14" s="18"/>
      <c r="G14" s="18"/>
      <c r="H14" s="18"/>
      <c r="I14" s="18"/>
      <c r="J14" s="17"/>
      <c r="K14" s="18" t="s">
        <v>0</v>
      </c>
      <c r="L14" s="18" t="s">
        <v>0</v>
      </c>
      <c r="M14" s="18" t="s">
        <v>0</v>
      </c>
      <c r="N14" s="18"/>
      <c r="O14" s="18"/>
      <c r="P14" s="18"/>
      <c r="Q14" s="17"/>
      <c r="R14" s="18" t="s">
        <v>0</v>
      </c>
      <c r="S14" s="18" t="s">
        <v>0</v>
      </c>
      <c r="T14" s="18" t="s">
        <v>0</v>
      </c>
      <c r="U14" s="18" t="s">
        <v>0</v>
      </c>
      <c r="V14" s="18" t="s">
        <v>0</v>
      </c>
      <c r="W14" s="18" t="s">
        <v>0</v>
      </c>
      <c r="X14" s="18" t="s">
        <v>501</v>
      </c>
      <c r="Y14" s="18"/>
      <c r="Z14" s="18"/>
      <c r="AA14" s="18" t="s">
        <v>0</v>
      </c>
      <c r="AB14" s="18" t="s">
        <v>0</v>
      </c>
      <c r="AC14" s="18" t="s">
        <v>0</v>
      </c>
      <c r="AD14" s="18" t="s">
        <v>714</v>
      </c>
      <c r="AE14" s="12"/>
      <c r="AF14" s="12"/>
      <c r="AG14" s="3" t="s">
        <v>51</v>
      </c>
      <c r="AH14" s="3" t="s">
        <v>183</v>
      </c>
      <c r="AI14" s="32">
        <v>173294.1</v>
      </c>
      <c r="AJ14" s="32">
        <v>91086.7</v>
      </c>
      <c r="AK14" s="32">
        <v>386.8</v>
      </c>
      <c r="AL14" s="33">
        <v>386.8</v>
      </c>
      <c r="AM14" s="32">
        <v>0</v>
      </c>
      <c r="AN14" s="32">
        <v>0</v>
      </c>
      <c r="AO14" s="32">
        <v>38726.5</v>
      </c>
      <c r="AP14" s="32">
        <v>38726.5</v>
      </c>
      <c r="AQ14" s="32">
        <v>134180.79999999999</v>
      </c>
      <c r="AR14" s="32">
        <v>51973.4</v>
      </c>
      <c r="AS14" s="32">
        <f>49736.7-33455-1235.8+0.1-50</f>
        <v>14995.999999999998</v>
      </c>
      <c r="AT14" s="32">
        <v>0</v>
      </c>
      <c r="AU14" s="32">
        <v>292.60000000000002</v>
      </c>
      <c r="AV14" s="32">
        <v>1500</v>
      </c>
      <c r="AW14" s="32">
        <f>AS14-AV14-AU14</f>
        <v>13203.399999999998</v>
      </c>
      <c r="AX14" s="32">
        <f>1384.6+93202.9+825.8+15019.8+110+7648.8+1572.6-0.1</f>
        <v>119764.40000000001</v>
      </c>
      <c r="AY14" s="32">
        <v>0</v>
      </c>
      <c r="AZ14" s="32">
        <v>0</v>
      </c>
      <c r="BA14" s="32">
        <v>0</v>
      </c>
      <c r="BB14" s="32">
        <f>AX14</f>
        <v>119764.40000000001</v>
      </c>
      <c r="BC14" s="32">
        <f>825.8+5642.7+1384.6+1572.6+7648.8+100-1175.3+21359.5+9.9-157.9+2629.5</f>
        <v>39840.199999999997</v>
      </c>
      <c r="BD14" s="32">
        <v>0</v>
      </c>
      <c r="BE14" s="32">
        <v>0</v>
      </c>
      <c r="BF14" s="32">
        <v>0</v>
      </c>
      <c r="BG14" s="32">
        <f>BC14</f>
        <v>39840.199999999997</v>
      </c>
      <c r="BH14" s="32">
        <f>825.8+5642.7+1384.6+1572.6+7648.8+100-1175.3+32443.6+9.8-157.9+1925.7</f>
        <v>50220.4</v>
      </c>
      <c r="BI14" s="32">
        <v>0</v>
      </c>
      <c r="BJ14" s="32">
        <v>0</v>
      </c>
      <c r="BK14" s="32">
        <v>0</v>
      </c>
      <c r="BL14" s="32">
        <f>BH14</f>
        <v>50220.4</v>
      </c>
      <c r="BM14" s="32">
        <v>171783.5</v>
      </c>
      <c r="BN14" s="32">
        <v>89848.6</v>
      </c>
      <c r="BO14" s="32">
        <v>386.8</v>
      </c>
      <c r="BP14" s="32">
        <v>386.8</v>
      </c>
      <c r="BQ14" s="32">
        <v>0</v>
      </c>
      <c r="BR14" s="32">
        <v>0</v>
      </c>
      <c r="BS14" s="32">
        <v>38726.5</v>
      </c>
      <c r="BT14" s="32">
        <v>38726.5</v>
      </c>
      <c r="BU14" s="32">
        <v>132670.20000000001</v>
      </c>
      <c r="BV14" s="32">
        <v>50735.3</v>
      </c>
      <c r="BW14" s="32">
        <f>49736.7-33455-1235.8+0.1-50</f>
        <v>14995.999999999998</v>
      </c>
      <c r="BX14" s="32">
        <v>0</v>
      </c>
      <c r="BY14" s="32">
        <v>292.60000000000002</v>
      </c>
      <c r="BZ14" s="32">
        <v>1500</v>
      </c>
      <c r="CA14" s="32">
        <f>BW14-BZ14-BY14</f>
        <v>13203.399999999998</v>
      </c>
      <c r="CB14" s="32">
        <f>122246.4-400-2482</f>
        <v>119364.4</v>
      </c>
      <c r="CC14" s="32">
        <v>0</v>
      </c>
      <c r="CD14" s="32">
        <v>0</v>
      </c>
      <c r="CE14" s="32">
        <v>0</v>
      </c>
      <c r="CF14" s="32">
        <f>CB14</f>
        <v>119364.4</v>
      </c>
      <c r="CG14" s="32">
        <f>39840.2-400</f>
        <v>39440.199999999997</v>
      </c>
      <c r="CH14" s="32">
        <v>0</v>
      </c>
      <c r="CI14" s="32">
        <v>0</v>
      </c>
      <c r="CJ14" s="32">
        <v>0</v>
      </c>
      <c r="CK14" s="32">
        <f>CG14</f>
        <v>39440.199999999997</v>
      </c>
      <c r="CL14" s="32">
        <f>50220.4-400</f>
        <v>49820.4</v>
      </c>
      <c r="CM14" s="32">
        <v>0</v>
      </c>
      <c r="CN14" s="32">
        <v>0</v>
      </c>
      <c r="CO14" s="32">
        <v>0</v>
      </c>
      <c r="CP14" s="32">
        <f>CL14</f>
        <v>49820.4</v>
      </c>
      <c r="CQ14" s="32">
        <v>173294.1</v>
      </c>
      <c r="CR14" s="32">
        <v>386.8</v>
      </c>
      <c r="CS14" s="32">
        <v>0</v>
      </c>
      <c r="CT14" s="32">
        <v>38726.5</v>
      </c>
      <c r="CU14" s="32">
        <v>134180.79999999999</v>
      </c>
      <c r="CV14" s="32">
        <f>49736.7-33455-1235.8+0.1-50</f>
        <v>14995.999999999998</v>
      </c>
      <c r="CW14" s="32">
        <v>0</v>
      </c>
      <c r="CX14" s="32">
        <v>292.60000000000002</v>
      </c>
      <c r="CY14" s="32">
        <v>1500</v>
      </c>
      <c r="CZ14" s="32">
        <f>CV14-CY14-CX14</f>
        <v>13203.399999999998</v>
      </c>
      <c r="DA14" s="32">
        <f>1384.6+93202.9+825.8+15019.8+110+7648.8+1572.6-0.1</f>
        <v>119764.40000000001</v>
      </c>
      <c r="DB14" s="32">
        <v>0</v>
      </c>
      <c r="DC14" s="32">
        <v>0</v>
      </c>
      <c r="DD14" s="32">
        <v>0</v>
      </c>
      <c r="DE14" s="32">
        <f>DA14</f>
        <v>119764.40000000001</v>
      </c>
      <c r="DF14" s="32">
        <v>171783.5</v>
      </c>
      <c r="DG14" s="32">
        <v>386.8</v>
      </c>
      <c r="DH14" s="32">
        <v>0</v>
      </c>
      <c r="DI14" s="32">
        <v>38726.5</v>
      </c>
      <c r="DJ14" s="32">
        <v>132670.20000000001</v>
      </c>
      <c r="DK14" s="32">
        <f>49736.7-33455-1235.8+0.1-50</f>
        <v>14995.999999999998</v>
      </c>
      <c r="DL14" s="32">
        <v>0</v>
      </c>
      <c r="DM14" s="32">
        <v>292.60000000000002</v>
      </c>
      <c r="DN14" s="32">
        <v>1500</v>
      </c>
      <c r="DO14" s="32">
        <f>DK14-DN14-DM14</f>
        <v>13203.399999999998</v>
      </c>
      <c r="DP14" s="32">
        <f>122246.4-400-2482</f>
        <v>119364.4</v>
      </c>
      <c r="DQ14" s="32">
        <v>0</v>
      </c>
      <c r="DR14" s="32">
        <v>0</v>
      </c>
      <c r="DS14" s="32">
        <v>0</v>
      </c>
      <c r="DT14" s="32">
        <f>DP14</f>
        <v>119364.4</v>
      </c>
      <c r="DU14" s="13" t="s">
        <v>184</v>
      </c>
    </row>
    <row r="15" spans="1:125" s="1" customFormat="1" ht="168.75" x14ac:dyDescent="0.2">
      <c r="A15" s="11" t="s">
        <v>185</v>
      </c>
      <c r="B15" s="11" t="s">
        <v>186</v>
      </c>
      <c r="C15" s="10" t="s">
        <v>187</v>
      </c>
      <c r="D15" s="18" t="s">
        <v>502</v>
      </c>
      <c r="E15" s="18"/>
      <c r="F15" s="18"/>
      <c r="G15" s="18" t="s">
        <v>0</v>
      </c>
      <c r="H15" s="18" t="s">
        <v>0</v>
      </c>
      <c r="I15" s="18" t="s">
        <v>0</v>
      </c>
      <c r="J15" s="18" t="s">
        <v>0</v>
      </c>
      <c r="K15" s="18" t="s">
        <v>0</v>
      </c>
      <c r="L15" s="18" t="s">
        <v>0</v>
      </c>
      <c r="M15" s="18" t="s">
        <v>0</v>
      </c>
      <c r="N15" s="18" t="s">
        <v>503</v>
      </c>
      <c r="O15" s="18" t="s">
        <v>504</v>
      </c>
      <c r="P15" s="18" t="s">
        <v>505</v>
      </c>
      <c r="Q15" s="18" t="s">
        <v>187</v>
      </c>
      <c r="R15" s="18" t="s">
        <v>0</v>
      </c>
      <c r="S15" s="18" t="s">
        <v>0</v>
      </c>
      <c r="T15" s="18" t="s">
        <v>0</v>
      </c>
      <c r="U15" s="18" t="s">
        <v>0</v>
      </c>
      <c r="V15" s="18" t="s">
        <v>0</v>
      </c>
      <c r="W15" s="18" t="s">
        <v>0</v>
      </c>
      <c r="X15" s="18" t="s">
        <v>0</v>
      </c>
      <c r="Y15" s="18" t="s">
        <v>0</v>
      </c>
      <c r="Z15" s="18" t="s">
        <v>0</v>
      </c>
      <c r="AA15" s="19"/>
      <c r="AB15" s="18" t="s">
        <v>0</v>
      </c>
      <c r="AC15" s="18" t="s">
        <v>0</v>
      </c>
      <c r="AD15" s="18" t="s">
        <v>506</v>
      </c>
      <c r="AE15" s="12"/>
      <c r="AF15" s="12"/>
      <c r="AG15" s="3" t="s">
        <v>51</v>
      </c>
      <c r="AH15" s="3" t="s">
        <v>188</v>
      </c>
      <c r="AI15" s="32">
        <v>83030.600000000006</v>
      </c>
      <c r="AJ15" s="32">
        <v>63746.5</v>
      </c>
      <c r="AK15" s="32">
        <v>0</v>
      </c>
      <c r="AL15" s="33">
        <v>0</v>
      </c>
      <c r="AM15" s="32">
        <v>0</v>
      </c>
      <c r="AN15" s="32">
        <v>0</v>
      </c>
      <c r="AO15" s="32">
        <v>1100</v>
      </c>
      <c r="AP15" s="32">
        <v>1100</v>
      </c>
      <c r="AQ15" s="32">
        <v>81930.600000000006</v>
      </c>
      <c r="AR15" s="32">
        <v>62646.5</v>
      </c>
      <c r="AS15" s="32">
        <v>67473.399999999994</v>
      </c>
      <c r="AT15" s="32">
        <v>0</v>
      </c>
      <c r="AU15" s="32">
        <v>0</v>
      </c>
      <c r="AV15" s="32">
        <v>0</v>
      </c>
      <c r="AW15" s="32">
        <f>AS15</f>
        <v>67473.399999999994</v>
      </c>
      <c r="AX15" s="32">
        <v>94717.1</v>
      </c>
      <c r="AY15" s="32">
        <v>0</v>
      </c>
      <c r="AZ15" s="32">
        <v>0</v>
      </c>
      <c r="BA15" s="32">
        <v>0</v>
      </c>
      <c r="BB15" s="32">
        <f>AX15</f>
        <v>94717.1</v>
      </c>
      <c r="BC15" s="32">
        <f>24738.8</f>
        <v>24738.799999999999</v>
      </c>
      <c r="BD15" s="32">
        <v>0</v>
      </c>
      <c r="BE15" s="32">
        <v>0</v>
      </c>
      <c r="BF15" s="32">
        <v>0</v>
      </c>
      <c r="BG15" s="32">
        <f>BC15</f>
        <v>24738.799999999999</v>
      </c>
      <c r="BH15" s="32">
        <f>24738.8</f>
        <v>24738.799999999999</v>
      </c>
      <c r="BI15" s="32">
        <v>0</v>
      </c>
      <c r="BJ15" s="32">
        <v>0</v>
      </c>
      <c r="BK15" s="32">
        <v>0</v>
      </c>
      <c r="BL15" s="32">
        <f>BH15</f>
        <v>24738.799999999999</v>
      </c>
      <c r="BM15" s="32">
        <v>55945</v>
      </c>
      <c r="BN15" s="32">
        <v>37356.400000000001</v>
      </c>
      <c r="BO15" s="32">
        <v>0</v>
      </c>
      <c r="BP15" s="32">
        <v>0</v>
      </c>
      <c r="BQ15" s="32">
        <v>0</v>
      </c>
      <c r="BR15" s="32">
        <v>0</v>
      </c>
      <c r="BS15" s="32">
        <v>1100</v>
      </c>
      <c r="BT15" s="32">
        <v>1100</v>
      </c>
      <c r="BU15" s="32">
        <v>54845</v>
      </c>
      <c r="BV15" s="32">
        <v>36256.400000000001</v>
      </c>
      <c r="BW15" s="32">
        <f>67473.4-21339.1-3795.7-533.7</f>
        <v>41804.9</v>
      </c>
      <c r="BX15" s="32">
        <v>0</v>
      </c>
      <c r="BY15" s="32">
        <v>0</v>
      </c>
      <c r="BZ15" s="32">
        <v>0</v>
      </c>
      <c r="CA15" s="32">
        <f>BW15</f>
        <v>41804.9</v>
      </c>
      <c r="CB15" s="32">
        <f>94717.1-3500-24045-10370-0.1</f>
        <v>56802.000000000007</v>
      </c>
      <c r="CC15" s="32">
        <v>0</v>
      </c>
      <c r="CD15" s="32">
        <v>0</v>
      </c>
      <c r="CE15" s="32">
        <v>0</v>
      </c>
      <c r="CF15" s="32">
        <f>CB15</f>
        <v>56802.000000000007</v>
      </c>
      <c r="CG15" s="32">
        <f>24738.8</f>
        <v>24738.799999999999</v>
      </c>
      <c r="CH15" s="32">
        <v>0</v>
      </c>
      <c r="CI15" s="32">
        <v>0</v>
      </c>
      <c r="CJ15" s="32">
        <v>0</v>
      </c>
      <c r="CK15" s="32">
        <f>CG15</f>
        <v>24738.799999999999</v>
      </c>
      <c r="CL15" s="32">
        <f>24738.8</f>
        <v>24738.799999999999</v>
      </c>
      <c r="CM15" s="32">
        <v>0</v>
      </c>
      <c r="CN15" s="32">
        <v>0</v>
      </c>
      <c r="CO15" s="32">
        <v>0</v>
      </c>
      <c r="CP15" s="32">
        <f>CL15</f>
        <v>24738.799999999999</v>
      </c>
      <c r="CQ15" s="32">
        <v>83030.600000000006</v>
      </c>
      <c r="CR15" s="32">
        <v>0</v>
      </c>
      <c r="CS15" s="32">
        <v>0</v>
      </c>
      <c r="CT15" s="32">
        <v>1100</v>
      </c>
      <c r="CU15" s="32">
        <v>81930.600000000006</v>
      </c>
      <c r="CV15" s="32">
        <v>67473.399999999994</v>
      </c>
      <c r="CW15" s="32">
        <v>0</v>
      </c>
      <c r="CX15" s="32">
        <v>0</v>
      </c>
      <c r="CY15" s="32">
        <v>0</v>
      </c>
      <c r="CZ15" s="32">
        <f>CV15</f>
        <v>67473.399999999994</v>
      </c>
      <c r="DA15" s="32">
        <v>94717.1</v>
      </c>
      <c r="DB15" s="32">
        <v>0</v>
      </c>
      <c r="DC15" s="32">
        <v>0</v>
      </c>
      <c r="DD15" s="32">
        <v>0</v>
      </c>
      <c r="DE15" s="32">
        <f>DA15</f>
        <v>94717.1</v>
      </c>
      <c r="DF15" s="32">
        <v>55945</v>
      </c>
      <c r="DG15" s="32">
        <v>0</v>
      </c>
      <c r="DH15" s="32">
        <v>0</v>
      </c>
      <c r="DI15" s="32">
        <v>1100</v>
      </c>
      <c r="DJ15" s="32">
        <v>54845</v>
      </c>
      <c r="DK15" s="32">
        <f>67473.4-21339.1-3795.7-533.7</f>
        <v>41804.9</v>
      </c>
      <c r="DL15" s="32">
        <v>0</v>
      </c>
      <c r="DM15" s="32">
        <v>0</v>
      </c>
      <c r="DN15" s="32">
        <v>0</v>
      </c>
      <c r="DO15" s="32">
        <f>DK15</f>
        <v>41804.9</v>
      </c>
      <c r="DP15" s="32">
        <f>94717.1-3500-24045-10370-0.1</f>
        <v>56802.000000000007</v>
      </c>
      <c r="DQ15" s="32">
        <v>0</v>
      </c>
      <c r="DR15" s="32">
        <v>0</v>
      </c>
      <c r="DS15" s="32">
        <v>0</v>
      </c>
      <c r="DT15" s="32">
        <f>DP15</f>
        <v>56802.000000000007</v>
      </c>
      <c r="DU15" s="13" t="s">
        <v>184</v>
      </c>
    </row>
    <row r="16" spans="1:125" s="1" customFormat="1" ht="292.5" x14ac:dyDescent="0.2">
      <c r="A16" s="11" t="s">
        <v>189</v>
      </c>
      <c r="B16" s="11" t="s">
        <v>190</v>
      </c>
      <c r="C16" s="10" t="s">
        <v>191</v>
      </c>
      <c r="D16" s="18" t="s">
        <v>507</v>
      </c>
      <c r="E16" s="18"/>
      <c r="F16" s="18" t="s">
        <v>508</v>
      </c>
      <c r="G16" s="18" t="s">
        <v>0</v>
      </c>
      <c r="H16" s="18" t="s">
        <v>0</v>
      </c>
      <c r="I16" s="18" t="s">
        <v>0</v>
      </c>
      <c r="J16" s="17" t="s">
        <v>0</v>
      </c>
      <c r="K16" s="18" t="s">
        <v>511</v>
      </c>
      <c r="L16" s="18" t="s">
        <v>0</v>
      </c>
      <c r="M16" s="18" t="s">
        <v>0</v>
      </c>
      <c r="N16" s="18" t="s">
        <v>0</v>
      </c>
      <c r="O16" s="18" t="s">
        <v>0</v>
      </c>
      <c r="P16" s="18" t="s">
        <v>0</v>
      </c>
      <c r="Q16" s="17" t="s">
        <v>0</v>
      </c>
      <c r="R16" s="18" t="s">
        <v>0</v>
      </c>
      <c r="S16" s="18" t="s">
        <v>0</v>
      </c>
      <c r="T16" s="18" t="s">
        <v>0</v>
      </c>
      <c r="U16" s="18" t="s">
        <v>0</v>
      </c>
      <c r="V16" s="18" t="s">
        <v>0</v>
      </c>
      <c r="W16" s="18" t="s">
        <v>0</v>
      </c>
      <c r="X16" s="18" t="s">
        <v>509</v>
      </c>
      <c r="Y16" s="18" t="s">
        <v>0</v>
      </c>
      <c r="Z16" s="18" t="s">
        <v>0</v>
      </c>
      <c r="AA16" s="18" t="s">
        <v>512</v>
      </c>
      <c r="AB16" s="18" t="s">
        <v>0</v>
      </c>
      <c r="AC16" s="18" t="s">
        <v>0</v>
      </c>
      <c r="AD16" s="18" t="s">
        <v>510</v>
      </c>
      <c r="AE16" s="12"/>
      <c r="AF16" s="12"/>
      <c r="AG16" s="3" t="s">
        <v>53</v>
      </c>
      <c r="AH16" s="3" t="s">
        <v>192</v>
      </c>
      <c r="AI16" s="32">
        <v>88133.2</v>
      </c>
      <c r="AJ16" s="32">
        <v>55675.1</v>
      </c>
      <c r="AK16" s="32">
        <v>0</v>
      </c>
      <c r="AL16" s="33">
        <v>0</v>
      </c>
      <c r="AM16" s="32">
        <v>1645.7</v>
      </c>
      <c r="AN16" s="32">
        <v>1496.1</v>
      </c>
      <c r="AO16" s="32">
        <v>0</v>
      </c>
      <c r="AP16" s="32">
        <v>0</v>
      </c>
      <c r="AQ16" s="32">
        <v>86487.5</v>
      </c>
      <c r="AR16" s="32">
        <v>54179</v>
      </c>
      <c r="AS16" s="32">
        <v>83791.600000000006</v>
      </c>
      <c r="AT16" s="32">
        <v>0</v>
      </c>
      <c r="AU16" s="32">
        <v>29649.599999999999</v>
      </c>
      <c r="AV16" s="32">
        <v>0</v>
      </c>
      <c r="AW16" s="32">
        <f>AS16-AU16</f>
        <v>54142.000000000007</v>
      </c>
      <c r="AX16" s="32">
        <v>148936.9</v>
      </c>
      <c r="AY16" s="32">
        <v>0</v>
      </c>
      <c r="AZ16" s="32">
        <v>74991</v>
      </c>
      <c r="BA16" s="32">
        <v>0</v>
      </c>
      <c r="BB16" s="32">
        <f>AX16-AZ16</f>
        <v>73945.899999999994</v>
      </c>
      <c r="BC16" s="32">
        <v>35664.5</v>
      </c>
      <c r="BD16" s="32">
        <v>0</v>
      </c>
      <c r="BE16" s="32">
        <v>0</v>
      </c>
      <c r="BF16" s="32">
        <v>0</v>
      </c>
      <c r="BG16" s="32">
        <f>BC16</f>
        <v>35664.5</v>
      </c>
      <c r="BH16" s="32">
        <v>35664.5</v>
      </c>
      <c r="BI16" s="32">
        <v>0</v>
      </c>
      <c r="BJ16" s="32">
        <v>0</v>
      </c>
      <c r="BK16" s="32">
        <v>0</v>
      </c>
      <c r="BL16" s="32">
        <f>BH16</f>
        <v>35664.5</v>
      </c>
      <c r="BM16" s="32">
        <v>36044.800000000003</v>
      </c>
      <c r="BN16" s="32">
        <v>29698.3</v>
      </c>
      <c r="BO16" s="32">
        <v>0</v>
      </c>
      <c r="BP16" s="32">
        <v>0</v>
      </c>
      <c r="BQ16" s="32">
        <v>0</v>
      </c>
      <c r="BR16" s="32">
        <v>0</v>
      </c>
      <c r="BS16" s="32">
        <v>0</v>
      </c>
      <c r="BT16" s="32">
        <v>0</v>
      </c>
      <c r="BU16" s="32">
        <v>36044.800000000003</v>
      </c>
      <c r="BV16" s="32">
        <v>29698.3</v>
      </c>
      <c r="BW16" s="32">
        <f>83791.6-68127.1</f>
        <v>15664.5</v>
      </c>
      <c r="BX16" s="32">
        <v>0</v>
      </c>
      <c r="BY16" s="32">
        <v>0</v>
      </c>
      <c r="BZ16" s="32">
        <v>0</v>
      </c>
      <c r="CA16" s="32">
        <f>BW16-BY16</f>
        <v>15664.5</v>
      </c>
      <c r="CB16" s="32">
        <f>148936.9-117521.7</f>
        <v>31415.199999999997</v>
      </c>
      <c r="CC16" s="32">
        <v>0</v>
      </c>
      <c r="CD16" s="32">
        <v>0</v>
      </c>
      <c r="CE16" s="32">
        <v>0</v>
      </c>
      <c r="CF16" s="32">
        <f>CB16-CD16</f>
        <v>31415.199999999997</v>
      </c>
      <c r="CG16" s="32">
        <v>35664.5</v>
      </c>
      <c r="CH16" s="32">
        <v>0</v>
      </c>
      <c r="CI16" s="32">
        <v>0</v>
      </c>
      <c r="CJ16" s="32">
        <v>0</v>
      </c>
      <c r="CK16" s="32">
        <f>CG16</f>
        <v>35664.5</v>
      </c>
      <c r="CL16" s="32">
        <v>35664.5</v>
      </c>
      <c r="CM16" s="32">
        <v>0</v>
      </c>
      <c r="CN16" s="32">
        <v>0</v>
      </c>
      <c r="CO16" s="32">
        <v>0</v>
      </c>
      <c r="CP16" s="32">
        <f>CL16</f>
        <v>35664.5</v>
      </c>
      <c r="CQ16" s="32">
        <v>88133.2</v>
      </c>
      <c r="CR16" s="32">
        <v>0</v>
      </c>
      <c r="CS16" s="32">
        <v>1645.7</v>
      </c>
      <c r="CT16" s="32">
        <v>0</v>
      </c>
      <c r="CU16" s="32">
        <v>86487.5</v>
      </c>
      <c r="CV16" s="32">
        <v>83791.600000000006</v>
      </c>
      <c r="CW16" s="32">
        <v>0</v>
      </c>
      <c r="CX16" s="32">
        <v>29649.599999999999</v>
      </c>
      <c r="CY16" s="32">
        <v>0</v>
      </c>
      <c r="CZ16" s="32">
        <f>CV16-CX16</f>
        <v>54142.000000000007</v>
      </c>
      <c r="DA16" s="32">
        <v>148936.9</v>
      </c>
      <c r="DB16" s="32">
        <v>0</v>
      </c>
      <c r="DC16" s="32">
        <v>74991</v>
      </c>
      <c r="DD16" s="32">
        <v>0</v>
      </c>
      <c r="DE16" s="32">
        <f>DA16-DC16</f>
        <v>73945.899999999994</v>
      </c>
      <c r="DF16" s="32">
        <v>36044.800000000003</v>
      </c>
      <c r="DG16" s="32">
        <v>0</v>
      </c>
      <c r="DH16" s="32">
        <v>0</v>
      </c>
      <c r="DI16" s="32">
        <v>0</v>
      </c>
      <c r="DJ16" s="32">
        <v>36044.800000000003</v>
      </c>
      <c r="DK16" s="32">
        <f>83791.6-68127.1</f>
        <v>15664.5</v>
      </c>
      <c r="DL16" s="32">
        <v>0</v>
      </c>
      <c r="DM16" s="32">
        <v>0</v>
      </c>
      <c r="DN16" s="32">
        <v>0</v>
      </c>
      <c r="DO16" s="32">
        <f>DK16-DM16</f>
        <v>15664.5</v>
      </c>
      <c r="DP16" s="32">
        <f>148936.9-117521.7</f>
        <v>31415.199999999997</v>
      </c>
      <c r="DQ16" s="32">
        <v>0</v>
      </c>
      <c r="DR16" s="32">
        <v>0</v>
      </c>
      <c r="DS16" s="32">
        <v>0</v>
      </c>
      <c r="DT16" s="32">
        <f>DP16-DR16</f>
        <v>31415.199999999997</v>
      </c>
      <c r="DU16" s="13" t="s">
        <v>184</v>
      </c>
    </row>
    <row r="17" spans="1:125" s="1" customFormat="1" ht="123.75" x14ac:dyDescent="0.2">
      <c r="A17" s="11" t="s">
        <v>193</v>
      </c>
      <c r="B17" s="11" t="s">
        <v>194</v>
      </c>
      <c r="C17" s="10" t="s">
        <v>195</v>
      </c>
      <c r="D17" s="18" t="s">
        <v>500</v>
      </c>
      <c r="E17" s="18"/>
      <c r="F17" s="18" t="s">
        <v>513</v>
      </c>
      <c r="G17" s="18" t="s">
        <v>0</v>
      </c>
      <c r="H17" s="18" t="s">
        <v>0</v>
      </c>
      <c r="I17" s="18" t="s">
        <v>0</v>
      </c>
      <c r="J17" s="17" t="s">
        <v>0</v>
      </c>
      <c r="K17" s="18" t="s">
        <v>514</v>
      </c>
      <c r="L17" s="18" t="s">
        <v>0</v>
      </c>
      <c r="M17" s="18" t="s">
        <v>0</v>
      </c>
      <c r="N17" s="18" t="s">
        <v>0</v>
      </c>
      <c r="O17" s="18" t="s">
        <v>0</v>
      </c>
      <c r="P17" s="18" t="s">
        <v>0</v>
      </c>
      <c r="Q17" s="17" t="s">
        <v>0</v>
      </c>
      <c r="R17" s="18" t="s">
        <v>0</v>
      </c>
      <c r="S17" s="18" t="s">
        <v>0</v>
      </c>
      <c r="T17" s="18" t="s">
        <v>0</v>
      </c>
      <c r="U17" s="18" t="s">
        <v>0</v>
      </c>
      <c r="V17" s="18" t="s">
        <v>0</v>
      </c>
      <c r="W17" s="18" t="s">
        <v>0</v>
      </c>
      <c r="X17" s="18"/>
      <c r="Y17" s="18" t="s">
        <v>0</v>
      </c>
      <c r="Z17" s="18" t="s">
        <v>0</v>
      </c>
      <c r="AA17" s="18"/>
      <c r="AB17" s="18" t="s">
        <v>504</v>
      </c>
      <c r="AC17" s="18" t="s">
        <v>515</v>
      </c>
      <c r="AD17" s="18" t="s">
        <v>516</v>
      </c>
      <c r="AE17" s="12"/>
      <c r="AF17" s="12"/>
      <c r="AG17" s="3" t="s">
        <v>54</v>
      </c>
      <c r="AH17" s="3" t="s">
        <v>188</v>
      </c>
      <c r="AI17" s="32">
        <v>1175.3</v>
      </c>
      <c r="AJ17" s="32">
        <v>1175.3</v>
      </c>
      <c r="AK17" s="32">
        <v>0</v>
      </c>
      <c r="AL17" s="33">
        <v>0</v>
      </c>
      <c r="AM17" s="32">
        <v>0</v>
      </c>
      <c r="AN17" s="32">
        <v>0</v>
      </c>
      <c r="AO17" s="32">
        <v>0</v>
      </c>
      <c r="AP17" s="32">
        <v>0</v>
      </c>
      <c r="AQ17" s="32">
        <v>1175.3</v>
      </c>
      <c r="AR17" s="32">
        <v>1175.3</v>
      </c>
      <c r="AS17" s="32">
        <v>1175.3</v>
      </c>
      <c r="AT17" s="32">
        <v>0</v>
      </c>
      <c r="AU17" s="32">
        <v>0</v>
      </c>
      <c r="AV17" s="32">
        <v>0</v>
      </c>
      <c r="AW17" s="32">
        <v>1175.3</v>
      </c>
      <c r="AX17" s="32">
        <v>0</v>
      </c>
      <c r="AY17" s="32">
        <v>0</v>
      </c>
      <c r="AZ17" s="32">
        <v>0</v>
      </c>
      <c r="BA17" s="32">
        <v>0</v>
      </c>
      <c r="BB17" s="32">
        <f>AX17</f>
        <v>0</v>
      </c>
      <c r="BC17" s="32">
        <v>0</v>
      </c>
      <c r="BD17" s="32">
        <v>0</v>
      </c>
      <c r="BE17" s="32">
        <v>0</v>
      </c>
      <c r="BF17" s="32">
        <v>0</v>
      </c>
      <c r="BG17" s="32">
        <f>BC17</f>
        <v>0</v>
      </c>
      <c r="BH17" s="32">
        <v>0</v>
      </c>
      <c r="BI17" s="32">
        <v>0</v>
      </c>
      <c r="BJ17" s="32">
        <v>0</v>
      </c>
      <c r="BK17" s="32">
        <v>0</v>
      </c>
      <c r="BL17" s="32">
        <f>BH17</f>
        <v>0</v>
      </c>
      <c r="BM17" s="32">
        <v>1175.3</v>
      </c>
      <c r="BN17" s="32">
        <v>1175.3</v>
      </c>
      <c r="BO17" s="32">
        <v>0</v>
      </c>
      <c r="BP17" s="32">
        <v>0</v>
      </c>
      <c r="BQ17" s="32">
        <v>0</v>
      </c>
      <c r="BR17" s="32">
        <v>0</v>
      </c>
      <c r="BS17" s="32">
        <v>0</v>
      </c>
      <c r="BT17" s="32">
        <v>0</v>
      </c>
      <c r="BU17" s="32">
        <v>1175.3</v>
      </c>
      <c r="BV17" s="32">
        <v>1175.3</v>
      </c>
      <c r="BW17" s="32">
        <v>1175.3</v>
      </c>
      <c r="BX17" s="32">
        <v>0</v>
      </c>
      <c r="BY17" s="32">
        <v>0</v>
      </c>
      <c r="BZ17" s="32">
        <v>0</v>
      </c>
      <c r="CA17" s="32">
        <v>1175.3</v>
      </c>
      <c r="CB17" s="32">
        <v>0</v>
      </c>
      <c r="CC17" s="32">
        <v>0</v>
      </c>
      <c r="CD17" s="32">
        <v>0</v>
      </c>
      <c r="CE17" s="32">
        <v>0</v>
      </c>
      <c r="CF17" s="32">
        <f>CB17</f>
        <v>0</v>
      </c>
      <c r="CG17" s="32">
        <v>0</v>
      </c>
      <c r="CH17" s="32">
        <v>0</v>
      </c>
      <c r="CI17" s="32">
        <v>0</v>
      </c>
      <c r="CJ17" s="32">
        <v>0</v>
      </c>
      <c r="CK17" s="32">
        <f>CG17</f>
        <v>0</v>
      </c>
      <c r="CL17" s="32">
        <v>0</v>
      </c>
      <c r="CM17" s="32">
        <v>0</v>
      </c>
      <c r="CN17" s="32">
        <v>0</v>
      </c>
      <c r="CO17" s="32">
        <v>0</v>
      </c>
      <c r="CP17" s="32">
        <f>CL17</f>
        <v>0</v>
      </c>
      <c r="CQ17" s="32">
        <v>1175.3</v>
      </c>
      <c r="CR17" s="32">
        <v>0</v>
      </c>
      <c r="CS17" s="32">
        <v>0</v>
      </c>
      <c r="CT17" s="32">
        <v>0</v>
      </c>
      <c r="CU17" s="32">
        <v>1175.3</v>
      </c>
      <c r="CV17" s="32">
        <v>1175.3</v>
      </c>
      <c r="CW17" s="32">
        <v>0</v>
      </c>
      <c r="CX17" s="32">
        <v>0</v>
      </c>
      <c r="CY17" s="32">
        <v>0</v>
      </c>
      <c r="CZ17" s="32">
        <v>1175.3</v>
      </c>
      <c r="DA17" s="32">
        <v>0</v>
      </c>
      <c r="DB17" s="32">
        <v>0</v>
      </c>
      <c r="DC17" s="32">
        <v>0</v>
      </c>
      <c r="DD17" s="32">
        <v>0</v>
      </c>
      <c r="DE17" s="32">
        <f>DA17</f>
        <v>0</v>
      </c>
      <c r="DF17" s="32">
        <v>1175.3</v>
      </c>
      <c r="DG17" s="32">
        <v>0</v>
      </c>
      <c r="DH17" s="32">
        <v>0</v>
      </c>
      <c r="DI17" s="32">
        <v>0</v>
      </c>
      <c r="DJ17" s="32">
        <v>1175.3</v>
      </c>
      <c r="DK17" s="32">
        <v>1175.3</v>
      </c>
      <c r="DL17" s="32">
        <v>0</v>
      </c>
      <c r="DM17" s="32">
        <v>0</v>
      </c>
      <c r="DN17" s="32">
        <v>0</v>
      </c>
      <c r="DO17" s="32">
        <v>1175.3</v>
      </c>
      <c r="DP17" s="32">
        <v>0</v>
      </c>
      <c r="DQ17" s="32">
        <v>0</v>
      </c>
      <c r="DR17" s="32">
        <v>0</v>
      </c>
      <c r="DS17" s="32">
        <v>0</v>
      </c>
      <c r="DT17" s="32">
        <f>DP17</f>
        <v>0</v>
      </c>
      <c r="DU17" s="13" t="s">
        <v>196</v>
      </c>
    </row>
    <row r="18" spans="1:125" s="1" customFormat="1" ht="405" x14ac:dyDescent="0.2">
      <c r="A18" s="11" t="s">
        <v>197</v>
      </c>
      <c r="B18" s="11" t="s">
        <v>198</v>
      </c>
      <c r="C18" s="10" t="s">
        <v>199</v>
      </c>
      <c r="D18" s="18" t="s">
        <v>517</v>
      </c>
      <c r="E18" s="18"/>
      <c r="F18" s="18" t="s">
        <v>513</v>
      </c>
      <c r="G18" s="18" t="s">
        <v>0</v>
      </c>
      <c r="H18" s="18" t="s">
        <v>0</v>
      </c>
      <c r="I18" s="18" t="s">
        <v>0</v>
      </c>
      <c r="J18" s="17" t="s">
        <v>0</v>
      </c>
      <c r="K18" s="18" t="s">
        <v>0</v>
      </c>
      <c r="L18" s="18" t="s">
        <v>0</v>
      </c>
      <c r="M18" s="18" t="s">
        <v>0</v>
      </c>
      <c r="N18" s="18" t="s">
        <v>0</v>
      </c>
      <c r="O18" s="18" t="s">
        <v>0</v>
      </c>
      <c r="P18" s="18" t="s">
        <v>0</v>
      </c>
      <c r="Q18" s="17" t="s">
        <v>0</v>
      </c>
      <c r="R18" s="18" t="s">
        <v>0</v>
      </c>
      <c r="S18" s="18" t="s">
        <v>0</v>
      </c>
      <c r="T18" s="18" t="s">
        <v>0</v>
      </c>
      <c r="U18" s="18" t="s">
        <v>0</v>
      </c>
      <c r="V18" s="18" t="s">
        <v>0</v>
      </c>
      <c r="W18" s="18" t="s">
        <v>0</v>
      </c>
      <c r="X18" s="18" t="s">
        <v>518</v>
      </c>
      <c r="Y18" s="18" t="s">
        <v>0</v>
      </c>
      <c r="Z18" s="18" t="s">
        <v>0</v>
      </c>
      <c r="AA18" s="18" t="s">
        <v>519</v>
      </c>
      <c r="AB18" s="18" t="s">
        <v>504</v>
      </c>
      <c r="AC18" s="18" t="s">
        <v>515</v>
      </c>
      <c r="AD18" s="18" t="s">
        <v>520</v>
      </c>
      <c r="AE18" s="12"/>
      <c r="AF18" s="12"/>
      <c r="AG18" s="3" t="s">
        <v>54</v>
      </c>
      <c r="AH18" s="3" t="s">
        <v>200</v>
      </c>
      <c r="AI18" s="32">
        <v>6184.7</v>
      </c>
      <c r="AJ18" s="32">
        <v>3318.7</v>
      </c>
      <c r="AK18" s="32">
        <v>0</v>
      </c>
      <c r="AL18" s="33">
        <v>0</v>
      </c>
      <c r="AM18" s="32">
        <v>0</v>
      </c>
      <c r="AN18" s="32">
        <v>0</v>
      </c>
      <c r="AO18" s="32">
        <v>0</v>
      </c>
      <c r="AP18" s="32">
        <v>0</v>
      </c>
      <c r="AQ18" s="32">
        <v>6184.7</v>
      </c>
      <c r="AR18" s="32">
        <v>3318.7</v>
      </c>
      <c r="AS18" s="32">
        <v>4214</v>
      </c>
      <c r="AT18" s="32">
        <v>0</v>
      </c>
      <c r="AU18" s="32">
        <v>0</v>
      </c>
      <c r="AV18" s="32">
        <v>0</v>
      </c>
      <c r="AW18" s="32">
        <v>4214</v>
      </c>
      <c r="AX18" s="32">
        <v>4214</v>
      </c>
      <c r="AY18" s="32">
        <v>0</v>
      </c>
      <c r="AZ18" s="32">
        <v>0</v>
      </c>
      <c r="BA18" s="32">
        <v>0</v>
      </c>
      <c r="BB18" s="32">
        <f>AX18</f>
        <v>4214</v>
      </c>
      <c r="BC18" s="32">
        <v>4214</v>
      </c>
      <c r="BD18" s="32">
        <v>0</v>
      </c>
      <c r="BE18" s="32">
        <v>0</v>
      </c>
      <c r="BF18" s="32">
        <v>0</v>
      </c>
      <c r="BG18" s="32">
        <f>BC18</f>
        <v>4214</v>
      </c>
      <c r="BH18" s="32">
        <v>4214</v>
      </c>
      <c r="BI18" s="32">
        <v>0</v>
      </c>
      <c r="BJ18" s="32">
        <v>0</v>
      </c>
      <c r="BK18" s="32">
        <v>0</v>
      </c>
      <c r="BL18" s="32">
        <f>BH18</f>
        <v>4214</v>
      </c>
      <c r="BM18" s="32">
        <v>6184.7</v>
      </c>
      <c r="BN18" s="32">
        <v>3318.7</v>
      </c>
      <c r="BO18" s="32">
        <v>0</v>
      </c>
      <c r="BP18" s="32">
        <v>0</v>
      </c>
      <c r="BQ18" s="32">
        <v>0</v>
      </c>
      <c r="BR18" s="32">
        <v>0</v>
      </c>
      <c r="BS18" s="32">
        <v>0</v>
      </c>
      <c r="BT18" s="32">
        <v>0</v>
      </c>
      <c r="BU18" s="32">
        <v>6184.7</v>
      </c>
      <c r="BV18" s="32">
        <v>3318.7</v>
      </c>
      <c r="BW18" s="32">
        <v>4214</v>
      </c>
      <c r="BX18" s="32">
        <v>0</v>
      </c>
      <c r="BY18" s="32">
        <v>0</v>
      </c>
      <c r="BZ18" s="32">
        <v>0</v>
      </c>
      <c r="CA18" s="32">
        <v>4214</v>
      </c>
      <c r="CB18" s="32">
        <v>4214</v>
      </c>
      <c r="CC18" s="32">
        <v>0</v>
      </c>
      <c r="CD18" s="32">
        <v>0</v>
      </c>
      <c r="CE18" s="32">
        <v>0</v>
      </c>
      <c r="CF18" s="32">
        <f>CB18</f>
        <v>4214</v>
      </c>
      <c r="CG18" s="32">
        <v>4214</v>
      </c>
      <c r="CH18" s="32">
        <v>0</v>
      </c>
      <c r="CI18" s="32">
        <v>0</v>
      </c>
      <c r="CJ18" s="32">
        <v>0</v>
      </c>
      <c r="CK18" s="32">
        <f>CG18</f>
        <v>4214</v>
      </c>
      <c r="CL18" s="32">
        <v>4214</v>
      </c>
      <c r="CM18" s="32">
        <v>0</v>
      </c>
      <c r="CN18" s="32">
        <v>0</v>
      </c>
      <c r="CO18" s="32">
        <v>0</v>
      </c>
      <c r="CP18" s="32">
        <f>CL18</f>
        <v>4214</v>
      </c>
      <c r="CQ18" s="32">
        <v>6184.7</v>
      </c>
      <c r="CR18" s="32">
        <v>0</v>
      </c>
      <c r="CS18" s="32">
        <v>0</v>
      </c>
      <c r="CT18" s="32">
        <v>0</v>
      </c>
      <c r="CU18" s="32">
        <v>6184.7</v>
      </c>
      <c r="CV18" s="32">
        <v>4214</v>
      </c>
      <c r="CW18" s="32">
        <v>0</v>
      </c>
      <c r="CX18" s="32">
        <v>0</v>
      </c>
      <c r="CY18" s="32">
        <v>0</v>
      </c>
      <c r="CZ18" s="32">
        <v>4214</v>
      </c>
      <c r="DA18" s="32">
        <v>4214</v>
      </c>
      <c r="DB18" s="32">
        <v>0</v>
      </c>
      <c r="DC18" s="32">
        <v>0</v>
      </c>
      <c r="DD18" s="32">
        <v>0</v>
      </c>
      <c r="DE18" s="32">
        <f>DA18</f>
        <v>4214</v>
      </c>
      <c r="DF18" s="32">
        <v>6184.7</v>
      </c>
      <c r="DG18" s="32">
        <v>0</v>
      </c>
      <c r="DH18" s="32">
        <v>0</v>
      </c>
      <c r="DI18" s="32">
        <v>0</v>
      </c>
      <c r="DJ18" s="32">
        <v>6184.7</v>
      </c>
      <c r="DK18" s="32">
        <v>4214</v>
      </c>
      <c r="DL18" s="32">
        <v>0</v>
      </c>
      <c r="DM18" s="32">
        <v>0</v>
      </c>
      <c r="DN18" s="32">
        <v>0</v>
      </c>
      <c r="DO18" s="32">
        <v>4214</v>
      </c>
      <c r="DP18" s="32">
        <v>4214</v>
      </c>
      <c r="DQ18" s="32">
        <v>0</v>
      </c>
      <c r="DR18" s="32">
        <v>0</v>
      </c>
      <c r="DS18" s="32">
        <v>0</v>
      </c>
      <c r="DT18" s="32">
        <f>DP18</f>
        <v>4214</v>
      </c>
      <c r="DU18" s="13" t="s">
        <v>196</v>
      </c>
    </row>
    <row r="19" spans="1:125" s="1" customFormat="1" ht="146.25" x14ac:dyDescent="0.2">
      <c r="A19" s="11" t="s">
        <v>201</v>
      </c>
      <c r="B19" s="11" t="s">
        <v>202</v>
      </c>
      <c r="C19" s="10" t="s">
        <v>203</v>
      </c>
      <c r="D19" s="18" t="s">
        <v>521</v>
      </c>
      <c r="E19" s="29"/>
      <c r="F19" s="29" t="s">
        <v>513</v>
      </c>
      <c r="G19" s="18" t="s">
        <v>0</v>
      </c>
      <c r="H19" s="18" t="s">
        <v>0</v>
      </c>
      <c r="I19" s="18" t="s">
        <v>0</v>
      </c>
      <c r="J19" s="18" t="s">
        <v>0</v>
      </c>
      <c r="K19" s="18" t="s">
        <v>0</v>
      </c>
      <c r="L19" s="18" t="s">
        <v>0</v>
      </c>
      <c r="M19" s="18" t="s">
        <v>0</v>
      </c>
      <c r="N19" s="18" t="s">
        <v>0</v>
      </c>
      <c r="O19" s="18" t="s">
        <v>0</v>
      </c>
      <c r="P19" s="18" t="s">
        <v>0</v>
      </c>
      <c r="Q19" s="18" t="s">
        <v>0</v>
      </c>
      <c r="R19" s="18" t="s">
        <v>0</v>
      </c>
      <c r="S19" s="18" t="s">
        <v>0</v>
      </c>
      <c r="T19" s="18" t="s">
        <v>0</v>
      </c>
      <c r="U19" s="18" t="s">
        <v>0</v>
      </c>
      <c r="V19" s="18" t="s">
        <v>0</v>
      </c>
      <c r="W19" s="18" t="s">
        <v>0</v>
      </c>
      <c r="X19" s="18"/>
      <c r="Y19" s="18"/>
      <c r="Z19" s="18"/>
      <c r="AA19" s="18"/>
      <c r="AB19" s="18" t="s">
        <v>0</v>
      </c>
      <c r="AC19" s="18" t="s">
        <v>0</v>
      </c>
      <c r="AD19" s="18" t="s">
        <v>522</v>
      </c>
      <c r="AE19" s="12"/>
      <c r="AF19" s="12"/>
      <c r="AG19" s="3" t="s">
        <v>62</v>
      </c>
      <c r="AH19" s="3" t="s">
        <v>204</v>
      </c>
      <c r="AI19" s="32">
        <v>1121</v>
      </c>
      <c r="AJ19" s="32">
        <v>608.70000000000005</v>
      </c>
      <c r="AK19" s="32">
        <v>0</v>
      </c>
      <c r="AL19" s="33">
        <v>0</v>
      </c>
      <c r="AM19" s="32">
        <v>0</v>
      </c>
      <c r="AN19" s="32">
        <v>0</v>
      </c>
      <c r="AO19" s="32">
        <v>0</v>
      </c>
      <c r="AP19" s="32">
        <v>0</v>
      </c>
      <c r="AQ19" s="32">
        <v>1121</v>
      </c>
      <c r="AR19" s="32">
        <v>608.70000000000005</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971</v>
      </c>
      <c r="BN19" s="32">
        <v>564.1</v>
      </c>
      <c r="BO19" s="32">
        <v>0</v>
      </c>
      <c r="BP19" s="32">
        <v>0</v>
      </c>
      <c r="BQ19" s="32">
        <v>0</v>
      </c>
      <c r="BR19" s="32">
        <v>0</v>
      </c>
      <c r="BS19" s="32">
        <v>0</v>
      </c>
      <c r="BT19" s="32">
        <v>0</v>
      </c>
      <c r="BU19" s="32">
        <v>971</v>
      </c>
      <c r="BV19" s="32">
        <v>564.1</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1121</v>
      </c>
      <c r="CR19" s="32">
        <v>0</v>
      </c>
      <c r="CS19" s="32">
        <v>0</v>
      </c>
      <c r="CT19" s="32">
        <v>0</v>
      </c>
      <c r="CU19" s="32">
        <v>1121</v>
      </c>
      <c r="CV19" s="32">
        <v>0</v>
      </c>
      <c r="CW19" s="32">
        <v>0</v>
      </c>
      <c r="CX19" s="32">
        <v>0</v>
      </c>
      <c r="CY19" s="32">
        <v>0</v>
      </c>
      <c r="CZ19" s="32">
        <v>0</v>
      </c>
      <c r="DA19" s="32">
        <v>0</v>
      </c>
      <c r="DB19" s="32">
        <v>0</v>
      </c>
      <c r="DC19" s="32">
        <v>0</v>
      </c>
      <c r="DD19" s="32">
        <v>0</v>
      </c>
      <c r="DE19" s="32">
        <v>0</v>
      </c>
      <c r="DF19" s="32">
        <v>971</v>
      </c>
      <c r="DG19" s="32">
        <v>0</v>
      </c>
      <c r="DH19" s="32">
        <v>0</v>
      </c>
      <c r="DI19" s="32">
        <v>0</v>
      </c>
      <c r="DJ19" s="32">
        <v>971</v>
      </c>
      <c r="DK19" s="32">
        <v>0</v>
      </c>
      <c r="DL19" s="32">
        <v>0</v>
      </c>
      <c r="DM19" s="32">
        <v>0</v>
      </c>
      <c r="DN19" s="32">
        <v>0</v>
      </c>
      <c r="DO19" s="32">
        <v>0</v>
      </c>
      <c r="DP19" s="32">
        <v>0</v>
      </c>
      <c r="DQ19" s="32">
        <v>0</v>
      </c>
      <c r="DR19" s="32">
        <v>0</v>
      </c>
      <c r="DS19" s="32">
        <v>0</v>
      </c>
      <c r="DT19" s="32">
        <v>0</v>
      </c>
      <c r="DU19" s="13" t="s">
        <v>196</v>
      </c>
    </row>
    <row r="20" spans="1:125" s="1" customFormat="1" ht="146.25" x14ac:dyDescent="0.2">
      <c r="A20" s="11" t="s">
        <v>205</v>
      </c>
      <c r="B20" s="11" t="s">
        <v>206</v>
      </c>
      <c r="C20" s="10" t="s">
        <v>207</v>
      </c>
      <c r="D20" s="37" t="s">
        <v>671</v>
      </c>
      <c r="E20" s="37" t="s">
        <v>504</v>
      </c>
      <c r="F20" s="37" t="s">
        <v>672</v>
      </c>
      <c r="G20" s="37" t="s">
        <v>0</v>
      </c>
      <c r="H20" s="37" t="s">
        <v>0</v>
      </c>
      <c r="I20" s="37" t="s">
        <v>0</v>
      </c>
      <c r="J20" s="37" t="s">
        <v>0</v>
      </c>
      <c r="K20" s="37" t="s">
        <v>0</v>
      </c>
      <c r="L20" s="37" t="s">
        <v>0</v>
      </c>
      <c r="M20" s="37" t="s">
        <v>0</v>
      </c>
      <c r="N20" s="37" t="s">
        <v>0</v>
      </c>
      <c r="O20" s="37" t="s">
        <v>0</v>
      </c>
      <c r="P20" s="37" t="s">
        <v>0</v>
      </c>
      <c r="Q20" s="37" t="s">
        <v>0</v>
      </c>
      <c r="R20" s="37" t="s">
        <v>0</v>
      </c>
      <c r="S20" s="37" t="s">
        <v>0</v>
      </c>
      <c r="T20" s="37" t="s">
        <v>0</v>
      </c>
      <c r="U20" s="37" t="s">
        <v>0</v>
      </c>
      <c r="V20" s="37" t="s">
        <v>0</v>
      </c>
      <c r="W20" s="37" t="s">
        <v>0</v>
      </c>
      <c r="X20" s="37" t="s">
        <v>673</v>
      </c>
      <c r="Y20" s="37" t="s">
        <v>504</v>
      </c>
      <c r="Z20" s="37" t="s">
        <v>674</v>
      </c>
      <c r="AA20" s="37"/>
      <c r="AB20" s="37" t="s">
        <v>0</v>
      </c>
      <c r="AC20" s="37" t="s">
        <v>0</v>
      </c>
      <c r="AD20" s="37" t="s">
        <v>675</v>
      </c>
      <c r="AE20" s="12"/>
      <c r="AF20" s="12"/>
      <c r="AG20" s="3" t="s">
        <v>73</v>
      </c>
      <c r="AH20" s="3" t="s">
        <v>208</v>
      </c>
      <c r="AI20" s="32">
        <v>1536.3</v>
      </c>
      <c r="AJ20" s="32">
        <v>632</v>
      </c>
      <c r="AK20" s="32">
        <v>0</v>
      </c>
      <c r="AL20" s="33">
        <v>0</v>
      </c>
      <c r="AM20" s="32">
        <v>0</v>
      </c>
      <c r="AN20" s="32">
        <v>0</v>
      </c>
      <c r="AO20" s="32">
        <v>0</v>
      </c>
      <c r="AP20" s="32">
        <v>0</v>
      </c>
      <c r="AQ20" s="32">
        <v>1536.3</v>
      </c>
      <c r="AR20" s="32">
        <v>632</v>
      </c>
      <c r="AS20" s="32">
        <v>614.5</v>
      </c>
      <c r="AT20" s="32">
        <v>0</v>
      </c>
      <c r="AU20" s="32">
        <v>0</v>
      </c>
      <c r="AV20" s="32">
        <v>0</v>
      </c>
      <c r="AW20" s="32">
        <v>614.5</v>
      </c>
      <c r="AX20" s="32">
        <v>4014.5</v>
      </c>
      <c r="AY20" s="32">
        <v>0</v>
      </c>
      <c r="AZ20" s="32">
        <v>0</v>
      </c>
      <c r="BA20" s="32">
        <v>0</v>
      </c>
      <c r="BB20" s="32">
        <f>AX20</f>
        <v>4014.5</v>
      </c>
      <c r="BC20" s="32">
        <v>614.5</v>
      </c>
      <c r="BD20" s="32">
        <v>0</v>
      </c>
      <c r="BE20" s="32">
        <v>0</v>
      </c>
      <c r="BF20" s="32">
        <v>0</v>
      </c>
      <c r="BG20" s="32">
        <v>614.5</v>
      </c>
      <c r="BH20" s="32">
        <v>614.5</v>
      </c>
      <c r="BI20" s="32">
        <v>0</v>
      </c>
      <c r="BJ20" s="32">
        <v>0</v>
      </c>
      <c r="BK20" s="32">
        <v>0</v>
      </c>
      <c r="BL20" s="32">
        <v>614.5</v>
      </c>
      <c r="BM20" s="32">
        <v>1536.3</v>
      </c>
      <c r="BN20" s="32">
        <v>632</v>
      </c>
      <c r="BO20" s="32">
        <v>0</v>
      </c>
      <c r="BP20" s="32">
        <v>0</v>
      </c>
      <c r="BQ20" s="32">
        <v>0</v>
      </c>
      <c r="BR20" s="32">
        <v>0</v>
      </c>
      <c r="BS20" s="32">
        <v>0</v>
      </c>
      <c r="BT20" s="32">
        <v>0</v>
      </c>
      <c r="BU20" s="32">
        <v>1536.3</v>
      </c>
      <c r="BV20" s="32">
        <v>632</v>
      </c>
      <c r="BW20" s="32">
        <v>614.5</v>
      </c>
      <c r="BX20" s="32">
        <v>0</v>
      </c>
      <c r="BY20" s="32">
        <v>0</v>
      </c>
      <c r="BZ20" s="32">
        <v>0</v>
      </c>
      <c r="CA20" s="32">
        <v>614.5</v>
      </c>
      <c r="CB20" s="32">
        <v>4014.5</v>
      </c>
      <c r="CC20" s="32">
        <v>0</v>
      </c>
      <c r="CD20" s="32">
        <v>0</v>
      </c>
      <c r="CE20" s="32">
        <v>0</v>
      </c>
      <c r="CF20" s="32">
        <f>CB20</f>
        <v>4014.5</v>
      </c>
      <c r="CG20" s="32">
        <v>614.5</v>
      </c>
      <c r="CH20" s="32">
        <v>0</v>
      </c>
      <c r="CI20" s="32">
        <v>0</v>
      </c>
      <c r="CJ20" s="32">
        <v>0</v>
      </c>
      <c r="CK20" s="32">
        <v>614.5</v>
      </c>
      <c r="CL20" s="32">
        <v>614.5</v>
      </c>
      <c r="CM20" s="32">
        <v>0</v>
      </c>
      <c r="CN20" s="32">
        <v>0</v>
      </c>
      <c r="CO20" s="32">
        <v>0</v>
      </c>
      <c r="CP20" s="32">
        <v>614.5</v>
      </c>
      <c r="CQ20" s="32">
        <v>1536.3</v>
      </c>
      <c r="CR20" s="32">
        <v>0</v>
      </c>
      <c r="CS20" s="32">
        <v>0</v>
      </c>
      <c r="CT20" s="32">
        <v>0</v>
      </c>
      <c r="CU20" s="32">
        <v>1536.3</v>
      </c>
      <c r="CV20" s="32">
        <v>614.5</v>
      </c>
      <c r="CW20" s="32">
        <v>0</v>
      </c>
      <c r="CX20" s="32">
        <v>0</v>
      </c>
      <c r="CY20" s="32">
        <v>0</v>
      </c>
      <c r="CZ20" s="32">
        <v>614.5</v>
      </c>
      <c r="DA20" s="32">
        <v>4014.5</v>
      </c>
      <c r="DB20" s="32">
        <v>0</v>
      </c>
      <c r="DC20" s="32">
        <v>0</v>
      </c>
      <c r="DD20" s="32">
        <v>0</v>
      </c>
      <c r="DE20" s="32">
        <f>DA20</f>
        <v>4014.5</v>
      </c>
      <c r="DF20" s="32">
        <v>1536.3</v>
      </c>
      <c r="DG20" s="32">
        <v>0</v>
      </c>
      <c r="DH20" s="32">
        <v>0</v>
      </c>
      <c r="DI20" s="32">
        <v>0</v>
      </c>
      <c r="DJ20" s="32">
        <v>1536.3</v>
      </c>
      <c r="DK20" s="32">
        <v>614.5</v>
      </c>
      <c r="DL20" s="32">
        <v>0</v>
      </c>
      <c r="DM20" s="32">
        <v>0</v>
      </c>
      <c r="DN20" s="32">
        <v>0</v>
      </c>
      <c r="DO20" s="32">
        <v>614.5</v>
      </c>
      <c r="DP20" s="32">
        <v>4014.5</v>
      </c>
      <c r="DQ20" s="32">
        <v>0</v>
      </c>
      <c r="DR20" s="32">
        <v>0</v>
      </c>
      <c r="DS20" s="32">
        <v>0</v>
      </c>
      <c r="DT20" s="32">
        <f>DP20</f>
        <v>4014.5</v>
      </c>
      <c r="DU20" s="13" t="s">
        <v>196</v>
      </c>
    </row>
    <row r="21" spans="1:125" s="1" customFormat="1" ht="270" x14ac:dyDescent="0.2">
      <c r="A21" s="11" t="s">
        <v>209</v>
      </c>
      <c r="B21" s="11" t="s">
        <v>210</v>
      </c>
      <c r="C21" s="10" t="s">
        <v>211</v>
      </c>
      <c r="D21" s="18" t="s">
        <v>523</v>
      </c>
      <c r="E21" s="29"/>
      <c r="F21" s="29" t="s">
        <v>513</v>
      </c>
      <c r="G21" s="18" t="s">
        <v>524</v>
      </c>
      <c r="H21" s="18"/>
      <c r="I21" s="18"/>
      <c r="J21" s="17"/>
      <c r="K21" s="18" t="s">
        <v>525</v>
      </c>
      <c r="L21" s="18"/>
      <c r="M21" s="18"/>
      <c r="N21" s="18" t="s">
        <v>526</v>
      </c>
      <c r="O21" s="18"/>
      <c r="P21" s="18"/>
      <c r="Q21" s="17"/>
      <c r="R21" s="18" t="s">
        <v>0</v>
      </c>
      <c r="S21" s="18" t="s">
        <v>0</v>
      </c>
      <c r="T21" s="18" t="s">
        <v>0</v>
      </c>
      <c r="U21" s="18" t="s">
        <v>0</v>
      </c>
      <c r="V21" s="18" t="s">
        <v>0</v>
      </c>
      <c r="W21" s="18" t="s">
        <v>0</v>
      </c>
      <c r="X21" s="18" t="s">
        <v>527</v>
      </c>
      <c r="Y21" s="18" t="s">
        <v>504</v>
      </c>
      <c r="Z21" s="18" t="s">
        <v>528</v>
      </c>
      <c r="AA21" s="18" t="s">
        <v>529</v>
      </c>
      <c r="AB21" s="18" t="s">
        <v>504</v>
      </c>
      <c r="AC21" s="18" t="s">
        <v>530</v>
      </c>
      <c r="AD21" s="18" t="s">
        <v>715</v>
      </c>
      <c r="AE21" s="12"/>
      <c r="AF21" s="12"/>
      <c r="AG21" s="3" t="s">
        <v>62</v>
      </c>
      <c r="AH21" s="3" t="s">
        <v>212</v>
      </c>
      <c r="AI21" s="32">
        <v>10786</v>
      </c>
      <c r="AJ21" s="32">
        <v>9757</v>
      </c>
      <c r="AK21" s="32">
        <v>0</v>
      </c>
      <c r="AL21" s="33">
        <v>0</v>
      </c>
      <c r="AM21" s="32">
        <v>0</v>
      </c>
      <c r="AN21" s="32">
        <v>0</v>
      </c>
      <c r="AO21" s="32">
        <v>0</v>
      </c>
      <c r="AP21" s="32">
        <v>0</v>
      </c>
      <c r="AQ21" s="32">
        <v>10786</v>
      </c>
      <c r="AR21" s="32">
        <v>9757</v>
      </c>
      <c r="AS21" s="32">
        <v>15621.5</v>
      </c>
      <c r="AT21" s="32">
        <v>0</v>
      </c>
      <c r="AU21" s="32">
        <v>0</v>
      </c>
      <c r="AV21" s="32">
        <v>0</v>
      </c>
      <c r="AW21" s="32">
        <f>AS21</f>
        <v>15621.5</v>
      </c>
      <c r="AX21" s="32">
        <v>37888.5</v>
      </c>
      <c r="AY21" s="32">
        <v>0</v>
      </c>
      <c r="AZ21" s="32">
        <v>0</v>
      </c>
      <c r="BA21" s="32">
        <v>0</v>
      </c>
      <c r="BB21" s="32">
        <f>AX21</f>
        <v>37888.5</v>
      </c>
      <c r="BC21" s="32">
        <f>11865</f>
        <v>11865</v>
      </c>
      <c r="BD21" s="32">
        <v>0</v>
      </c>
      <c r="BE21" s="32">
        <v>0</v>
      </c>
      <c r="BF21" s="32">
        <v>0</v>
      </c>
      <c r="BG21" s="32">
        <f t="shared" ref="BG21:BG33" si="105">BC21</f>
        <v>11865</v>
      </c>
      <c r="BH21" s="32">
        <f>11865</f>
        <v>11865</v>
      </c>
      <c r="BI21" s="32">
        <v>0</v>
      </c>
      <c r="BJ21" s="32">
        <v>0</v>
      </c>
      <c r="BK21" s="32">
        <v>0</v>
      </c>
      <c r="BL21" s="32">
        <f t="shared" ref="BL21:BL33" si="106">BH21</f>
        <v>11865</v>
      </c>
      <c r="BM21" s="32">
        <v>10786</v>
      </c>
      <c r="BN21" s="32">
        <v>9757</v>
      </c>
      <c r="BO21" s="32">
        <v>0</v>
      </c>
      <c r="BP21" s="32">
        <v>0</v>
      </c>
      <c r="BQ21" s="32">
        <v>0</v>
      </c>
      <c r="BR21" s="32">
        <v>0</v>
      </c>
      <c r="BS21" s="32">
        <v>0</v>
      </c>
      <c r="BT21" s="32">
        <v>0</v>
      </c>
      <c r="BU21" s="32">
        <v>10786</v>
      </c>
      <c r="BV21" s="32">
        <v>9757</v>
      </c>
      <c r="BW21" s="32">
        <v>15621.5</v>
      </c>
      <c r="BX21" s="32">
        <v>0</v>
      </c>
      <c r="BY21" s="32">
        <v>0</v>
      </c>
      <c r="BZ21" s="32">
        <v>0</v>
      </c>
      <c r="CA21" s="32">
        <f>BW21</f>
        <v>15621.5</v>
      </c>
      <c r="CB21" s="32">
        <f>37888.5-11361</f>
        <v>26527.5</v>
      </c>
      <c r="CC21" s="32">
        <v>0</v>
      </c>
      <c r="CD21" s="32">
        <v>0</v>
      </c>
      <c r="CE21" s="32">
        <v>0</v>
      </c>
      <c r="CF21" s="32">
        <f>CB21</f>
        <v>26527.5</v>
      </c>
      <c r="CG21" s="32">
        <f>11865</f>
        <v>11865</v>
      </c>
      <c r="CH21" s="32">
        <v>0</v>
      </c>
      <c r="CI21" s="32">
        <v>0</v>
      </c>
      <c r="CJ21" s="32">
        <v>0</v>
      </c>
      <c r="CK21" s="32">
        <f t="shared" ref="CK21:CK33" si="107">CG21</f>
        <v>11865</v>
      </c>
      <c r="CL21" s="32">
        <f>11865</f>
        <v>11865</v>
      </c>
      <c r="CM21" s="32">
        <v>0</v>
      </c>
      <c r="CN21" s="32">
        <v>0</v>
      </c>
      <c r="CO21" s="32">
        <v>0</v>
      </c>
      <c r="CP21" s="32">
        <f t="shared" ref="CP21:CP33" si="108">CL21</f>
        <v>11865</v>
      </c>
      <c r="CQ21" s="32">
        <v>10786</v>
      </c>
      <c r="CR21" s="32">
        <v>0</v>
      </c>
      <c r="CS21" s="32">
        <v>0</v>
      </c>
      <c r="CT21" s="32">
        <v>0</v>
      </c>
      <c r="CU21" s="32">
        <v>10786</v>
      </c>
      <c r="CV21" s="32">
        <v>15621.5</v>
      </c>
      <c r="CW21" s="32">
        <v>0</v>
      </c>
      <c r="CX21" s="32">
        <v>0</v>
      </c>
      <c r="CY21" s="32">
        <v>0</v>
      </c>
      <c r="CZ21" s="32">
        <f>CV21</f>
        <v>15621.5</v>
      </c>
      <c r="DA21" s="32">
        <v>37888.5</v>
      </c>
      <c r="DB21" s="32">
        <v>0</v>
      </c>
      <c r="DC21" s="32">
        <v>0</v>
      </c>
      <c r="DD21" s="32">
        <v>0</v>
      </c>
      <c r="DE21" s="32">
        <f>DA21</f>
        <v>37888.5</v>
      </c>
      <c r="DF21" s="32">
        <v>10786</v>
      </c>
      <c r="DG21" s="32">
        <v>0</v>
      </c>
      <c r="DH21" s="32">
        <v>0</v>
      </c>
      <c r="DI21" s="32">
        <v>0</v>
      </c>
      <c r="DJ21" s="32">
        <v>10786</v>
      </c>
      <c r="DK21" s="32">
        <v>15621.5</v>
      </c>
      <c r="DL21" s="32">
        <v>0</v>
      </c>
      <c r="DM21" s="32">
        <v>0</v>
      </c>
      <c r="DN21" s="32">
        <v>0</v>
      </c>
      <c r="DO21" s="32">
        <f>DK21</f>
        <v>15621.5</v>
      </c>
      <c r="DP21" s="32">
        <f>37888.5-11361</f>
        <v>26527.5</v>
      </c>
      <c r="DQ21" s="32">
        <v>0</v>
      </c>
      <c r="DR21" s="32">
        <v>0</v>
      </c>
      <c r="DS21" s="32">
        <v>0</v>
      </c>
      <c r="DT21" s="32">
        <f>DP21</f>
        <v>26527.5</v>
      </c>
      <c r="DU21" s="13" t="s">
        <v>196</v>
      </c>
    </row>
    <row r="22" spans="1:125" s="1" customFormat="1" ht="213.75" x14ac:dyDescent="0.2">
      <c r="A22" s="11" t="s">
        <v>213</v>
      </c>
      <c r="B22" s="11" t="s">
        <v>214</v>
      </c>
      <c r="C22" s="10" t="s">
        <v>215</v>
      </c>
      <c r="D22" s="40" t="s">
        <v>709</v>
      </c>
      <c r="E22" s="37" t="s">
        <v>504</v>
      </c>
      <c r="F22" s="37" t="s">
        <v>628</v>
      </c>
      <c r="G22" s="40" t="s">
        <v>0</v>
      </c>
      <c r="H22" s="40" t="s">
        <v>0</v>
      </c>
      <c r="I22" s="40" t="s">
        <v>0</v>
      </c>
      <c r="J22" s="40" t="s">
        <v>0</v>
      </c>
      <c r="K22" s="40" t="s">
        <v>0</v>
      </c>
      <c r="L22" s="40" t="s">
        <v>0</v>
      </c>
      <c r="M22" s="40" t="s">
        <v>0</v>
      </c>
      <c r="N22" s="40" t="s">
        <v>0</v>
      </c>
      <c r="O22" s="40" t="s">
        <v>0</v>
      </c>
      <c r="P22" s="40" t="s">
        <v>0</v>
      </c>
      <c r="Q22" s="40" t="s">
        <v>0</v>
      </c>
      <c r="R22" s="40" t="s">
        <v>0</v>
      </c>
      <c r="S22" s="40" t="s">
        <v>0</v>
      </c>
      <c r="T22" s="40" t="s">
        <v>0</v>
      </c>
      <c r="U22" s="40" t="s">
        <v>0</v>
      </c>
      <c r="V22" s="40" t="s">
        <v>0</v>
      </c>
      <c r="W22" s="40" t="s">
        <v>0</v>
      </c>
      <c r="X22" s="22" t="s">
        <v>629</v>
      </c>
      <c r="Y22" s="45" t="s">
        <v>504</v>
      </c>
      <c r="Z22" s="22" t="s">
        <v>625</v>
      </c>
      <c r="AA22" s="40" t="s">
        <v>0</v>
      </c>
      <c r="AB22" s="40" t="s">
        <v>0</v>
      </c>
      <c r="AC22" s="40" t="s">
        <v>0</v>
      </c>
      <c r="AD22" s="23" t="s">
        <v>716</v>
      </c>
      <c r="AE22" s="12"/>
      <c r="AF22" s="12"/>
      <c r="AG22" s="3" t="s">
        <v>56</v>
      </c>
      <c r="AH22" s="3" t="s">
        <v>216</v>
      </c>
      <c r="AI22" s="32">
        <v>733577</v>
      </c>
      <c r="AJ22" s="32">
        <v>688077</v>
      </c>
      <c r="AK22" s="32">
        <v>0</v>
      </c>
      <c r="AL22" s="33">
        <v>0</v>
      </c>
      <c r="AM22" s="32">
        <v>0</v>
      </c>
      <c r="AN22" s="32">
        <v>0</v>
      </c>
      <c r="AO22" s="32">
        <v>0</v>
      </c>
      <c r="AP22" s="32">
        <v>0</v>
      </c>
      <c r="AQ22" s="32">
        <v>733577</v>
      </c>
      <c r="AR22" s="32">
        <v>688077</v>
      </c>
      <c r="AS22" s="32">
        <v>598890</v>
      </c>
      <c r="AT22" s="32">
        <v>0</v>
      </c>
      <c r="AU22" s="32">
        <v>0</v>
      </c>
      <c r="AV22" s="32">
        <v>0</v>
      </c>
      <c r="AW22" s="32">
        <f>AS22</f>
        <v>598890</v>
      </c>
      <c r="AX22" s="32">
        <v>649000</v>
      </c>
      <c r="AY22" s="32">
        <v>0</v>
      </c>
      <c r="AZ22" s="32">
        <v>0</v>
      </c>
      <c r="BA22" s="32">
        <v>0</v>
      </c>
      <c r="BB22" s="32">
        <f>AX22</f>
        <v>649000</v>
      </c>
      <c r="BC22" s="32">
        <v>649000</v>
      </c>
      <c r="BD22" s="32">
        <v>0</v>
      </c>
      <c r="BE22" s="32">
        <v>0</v>
      </c>
      <c r="BF22" s="32">
        <v>0</v>
      </c>
      <c r="BG22" s="32">
        <f t="shared" si="105"/>
        <v>649000</v>
      </c>
      <c r="BH22" s="32">
        <v>649000</v>
      </c>
      <c r="BI22" s="32">
        <v>0</v>
      </c>
      <c r="BJ22" s="32">
        <v>0</v>
      </c>
      <c r="BK22" s="32">
        <v>0</v>
      </c>
      <c r="BL22" s="32">
        <f t="shared" si="106"/>
        <v>649000</v>
      </c>
      <c r="BM22" s="32">
        <v>733577</v>
      </c>
      <c r="BN22" s="32">
        <v>688077</v>
      </c>
      <c r="BO22" s="32">
        <v>0</v>
      </c>
      <c r="BP22" s="32">
        <v>0</v>
      </c>
      <c r="BQ22" s="32">
        <v>0</v>
      </c>
      <c r="BR22" s="32">
        <v>0</v>
      </c>
      <c r="BS22" s="32">
        <v>0</v>
      </c>
      <c r="BT22" s="32">
        <v>0</v>
      </c>
      <c r="BU22" s="32">
        <v>733577</v>
      </c>
      <c r="BV22" s="32">
        <v>688077</v>
      </c>
      <c r="BW22" s="32">
        <v>598890</v>
      </c>
      <c r="BX22" s="32">
        <v>0</v>
      </c>
      <c r="BY22" s="32">
        <v>0</v>
      </c>
      <c r="BZ22" s="32">
        <v>0</v>
      </c>
      <c r="CA22" s="32">
        <f>BW22</f>
        <v>598890</v>
      </c>
      <c r="CB22" s="32">
        <v>649000</v>
      </c>
      <c r="CC22" s="32">
        <v>0</v>
      </c>
      <c r="CD22" s="32">
        <v>0</v>
      </c>
      <c r="CE22" s="32">
        <v>0</v>
      </c>
      <c r="CF22" s="32">
        <f>CB22</f>
        <v>649000</v>
      </c>
      <c r="CG22" s="32">
        <v>649000</v>
      </c>
      <c r="CH22" s="32">
        <v>0</v>
      </c>
      <c r="CI22" s="32">
        <v>0</v>
      </c>
      <c r="CJ22" s="32">
        <v>0</v>
      </c>
      <c r="CK22" s="32">
        <f t="shared" si="107"/>
        <v>649000</v>
      </c>
      <c r="CL22" s="32">
        <v>649000</v>
      </c>
      <c r="CM22" s="32">
        <v>0</v>
      </c>
      <c r="CN22" s="32">
        <v>0</v>
      </c>
      <c r="CO22" s="32">
        <v>0</v>
      </c>
      <c r="CP22" s="32">
        <f t="shared" si="108"/>
        <v>649000</v>
      </c>
      <c r="CQ22" s="32">
        <v>733577</v>
      </c>
      <c r="CR22" s="32">
        <v>0</v>
      </c>
      <c r="CS22" s="32">
        <v>0</v>
      </c>
      <c r="CT22" s="32">
        <v>0</v>
      </c>
      <c r="CU22" s="32">
        <v>733577</v>
      </c>
      <c r="CV22" s="32">
        <v>598890</v>
      </c>
      <c r="CW22" s="32">
        <v>0</v>
      </c>
      <c r="CX22" s="32">
        <v>0</v>
      </c>
      <c r="CY22" s="32">
        <v>0</v>
      </c>
      <c r="CZ22" s="32">
        <f>CV22</f>
        <v>598890</v>
      </c>
      <c r="DA22" s="32">
        <v>649000</v>
      </c>
      <c r="DB22" s="32">
        <v>0</v>
      </c>
      <c r="DC22" s="32">
        <v>0</v>
      </c>
      <c r="DD22" s="32">
        <v>0</v>
      </c>
      <c r="DE22" s="32">
        <f>DA22</f>
        <v>649000</v>
      </c>
      <c r="DF22" s="32">
        <v>733577</v>
      </c>
      <c r="DG22" s="32">
        <v>0</v>
      </c>
      <c r="DH22" s="32">
        <v>0</v>
      </c>
      <c r="DI22" s="32">
        <v>0</v>
      </c>
      <c r="DJ22" s="32">
        <v>733577</v>
      </c>
      <c r="DK22" s="32">
        <v>598890</v>
      </c>
      <c r="DL22" s="32">
        <v>0</v>
      </c>
      <c r="DM22" s="32">
        <v>0</v>
      </c>
      <c r="DN22" s="32">
        <v>0</v>
      </c>
      <c r="DO22" s="32">
        <f>DK22</f>
        <v>598890</v>
      </c>
      <c r="DP22" s="32">
        <v>649000</v>
      </c>
      <c r="DQ22" s="32">
        <v>0</v>
      </c>
      <c r="DR22" s="32">
        <v>0</v>
      </c>
      <c r="DS22" s="32">
        <v>0</v>
      </c>
      <c r="DT22" s="32">
        <f>DP22</f>
        <v>649000</v>
      </c>
      <c r="DU22" s="13" t="s">
        <v>196</v>
      </c>
    </row>
    <row r="23" spans="1:125" s="1" customFormat="1" ht="126" x14ac:dyDescent="0.2">
      <c r="A23" s="11" t="s">
        <v>217</v>
      </c>
      <c r="B23" s="11" t="s">
        <v>218</v>
      </c>
      <c r="C23" s="10" t="s">
        <v>219</v>
      </c>
      <c r="D23" s="18" t="s">
        <v>531</v>
      </c>
      <c r="E23" s="29" t="s">
        <v>532</v>
      </c>
      <c r="F23" s="29" t="s">
        <v>533</v>
      </c>
      <c r="G23" s="18"/>
      <c r="H23" s="18"/>
      <c r="I23" s="18"/>
      <c r="J23" s="17"/>
      <c r="K23" s="18" t="s">
        <v>534</v>
      </c>
      <c r="L23" s="18"/>
      <c r="M23" s="18"/>
      <c r="N23" s="18"/>
      <c r="O23" s="18"/>
      <c r="P23" s="18"/>
      <c r="Q23" s="17"/>
      <c r="R23" s="18"/>
      <c r="S23" s="18"/>
      <c r="T23" s="18"/>
      <c r="U23" s="18"/>
      <c r="V23" s="18"/>
      <c r="W23" s="18"/>
      <c r="X23" s="18" t="s">
        <v>535</v>
      </c>
      <c r="Y23" s="18"/>
      <c r="Z23" s="18"/>
      <c r="AA23" s="18" t="s">
        <v>536</v>
      </c>
      <c r="AB23" s="18" t="s">
        <v>0</v>
      </c>
      <c r="AC23" s="18" t="s">
        <v>0</v>
      </c>
      <c r="AD23" s="18" t="s">
        <v>717</v>
      </c>
      <c r="AE23" s="12"/>
      <c r="AF23" s="12"/>
      <c r="AG23" s="3" t="s">
        <v>56</v>
      </c>
      <c r="AH23" s="3" t="s">
        <v>220</v>
      </c>
      <c r="AI23" s="32">
        <v>750602.8</v>
      </c>
      <c r="AJ23" s="32">
        <v>730286.7</v>
      </c>
      <c r="AK23" s="32">
        <v>31617.7</v>
      </c>
      <c r="AL23" s="33">
        <v>31617.7</v>
      </c>
      <c r="AM23" s="32">
        <v>243232</v>
      </c>
      <c r="AN23" s="32">
        <v>233694.9</v>
      </c>
      <c r="AO23" s="32">
        <v>68850</v>
      </c>
      <c r="AP23" s="32">
        <v>65284.800000000003</v>
      </c>
      <c r="AQ23" s="32">
        <v>406903.1</v>
      </c>
      <c r="AR23" s="32">
        <v>399689.3</v>
      </c>
      <c r="AS23" s="32">
        <f>455769.8</f>
        <v>455769.8</v>
      </c>
      <c r="AT23" s="32">
        <v>81545.600000000006</v>
      </c>
      <c r="AU23" s="32">
        <v>1500</v>
      </c>
      <c r="AV23" s="32">
        <v>59025.5</v>
      </c>
      <c r="AW23" s="32">
        <f>AS23-AT23-AV23-AU23</f>
        <v>313698.69999999995</v>
      </c>
      <c r="AX23" s="32">
        <f>609493.5-AX24+63002.7</f>
        <v>597703.1</v>
      </c>
      <c r="AY23" s="32">
        <v>0</v>
      </c>
      <c r="AZ23" s="32">
        <v>0</v>
      </c>
      <c r="BA23" s="32">
        <f>44400+91910+4300</f>
        <v>140610</v>
      </c>
      <c r="BB23" s="32">
        <f>AX23-BA23</f>
        <v>457093.1</v>
      </c>
      <c r="BC23" s="32">
        <f>479697.3-BC24-7803.4</f>
        <v>422915.19999999995</v>
      </c>
      <c r="BD23" s="32">
        <v>0</v>
      </c>
      <c r="BE23" s="32">
        <v>0</v>
      </c>
      <c r="BF23" s="32">
        <v>0</v>
      </c>
      <c r="BG23" s="32">
        <f t="shared" si="105"/>
        <v>422915.19999999995</v>
      </c>
      <c r="BH23" s="32">
        <f>361962.9-BH24-7803.4</f>
        <v>305180.79999999999</v>
      </c>
      <c r="BI23" s="32">
        <v>0</v>
      </c>
      <c r="BJ23" s="32">
        <v>0</v>
      </c>
      <c r="BK23" s="32">
        <v>0</v>
      </c>
      <c r="BL23" s="32">
        <f t="shared" si="106"/>
        <v>305180.79999999999</v>
      </c>
      <c r="BM23" s="32">
        <v>398986.1</v>
      </c>
      <c r="BN23" s="32">
        <v>405787.4</v>
      </c>
      <c r="BO23" s="32">
        <v>31617.7</v>
      </c>
      <c r="BP23" s="32">
        <v>31617.7</v>
      </c>
      <c r="BQ23" s="32">
        <v>0</v>
      </c>
      <c r="BR23" s="32">
        <v>0</v>
      </c>
      <c r="BS23" s="32">
        <v>10682.7</v>
      </c>
      <c r="BT23" s="32">
        <v>7325.9</v>
      </c>
      <c r="BU23" s="32">
        <v>356685.7</v>
      </c>
      <c r="BV23" s="32">
        <v>366843.8</v>
      </c>
      <c r="BW23" s="32">
        <f>455769.8-1948-40853.8-105.2</f>
        <v>412862.8</v>
      </c>
      <c r="BX23" s="32">
        <v>81545.600000000006</v>
      </c>
      <c r="BY23" s="32">
        <v>0</v>
      </c>
      <c r="BZ23" s="32">
        <v>59025.5</v>
      </c>
      <c r="CA23" s="32">
        <f>BW23-BX23-BZ23-BY23</f>
        <v>272291.69999999995</v>
      </c>
      <c r="CB23" s="32">
        <f>597703.1-104000-10500-16040.4</f>
        <v>467162.69999999995</v>
      </c>
      <c r="CC23" s="32">
        <v>0</v>
      </c>
      <c r="CD23" s="32">
        <v>0</v>
      </c>
      <c r="CE23" s="32">
        <f>44400+91910+4300-7000</f>
        <v>133610</v>
      </c>
      <c r="CF23" s="32">
        <f>CB23-CE23</f>
        <v>333552.69999999995</v>
      </c>
      <c r="CG23" s="32">
        <f>422915.2-140000</f>
        <v>282915.20000000001</v>
      </c>
      <c r="CH23" s="32">
        <v>0</v>
      </c>
      <c r="CI23" s="32">
        <v>0</v>
      </c>
      <c r="CJ23" s="32">
        <v>0</v>
      </c>
      <c r="CK23" s="32">
        <f t="shared" si="107"/>
        <v>282915.20000000001</v>
      </c>
      <c r="CL23" s="32">
        <v>305180.79999999999</v>
      </c>
      <c r="CM23" s="32">
        <v>0</v>
      </c>
      <c r="CN23" s="32">
        <v>0</v>
      </c>
      <c r="CO23" s="32">
        <v>0</v>
      </c>
      <c r="CP23" s="32">
        <f t="shared" si="108"/>
        <v>305180.79999999999</v>
      </c>
      <c r="CQ23" s="32">
        <v>750602.8</v>
      </c>
      <c r="CR23" s="32">
        <v>31617.7</v>
      </c>
      <c r="CS23" s="32">
        <v>243232</v>
      </c>
      <c r="CT23" s="32">
        <v>68850</v>
      </c>
      <c r="CU23" s="32">
        <v>406903.1</v>
      </c>
      <c r="CV23" s="32">
        <f>455769.8</f>
        <v>455769.8</v>
      </c>
      <c r="CW23" s="32">
        <v>81545.600000000006</v>
      </c>
      <c r="CX23" s="32">
        <v>1500</v>
      </c>
      <c r="CY23" s="32">
        <v>59025.5</v>
      </c>
      <c r="CZ23" s="32">
        <f>CV23-CW23-CY23-CX23</f>
        <v>313698.69999999995</v>
      </c>
      <c r="DA23" s="32">
        <f>609493.5-DA24+63002.7</f>
        <v>597703.1</v>
      </c>
      <c r="DB23" s="32">
        <v>0</v>
      </c>
      <c r="DC23" s="32">
        <v>0</v>
      </c>
      <c r="DD23" s="32">
        <f>44400+91910+4300</f>
        <v>140610</v>
      </c>
      <c r="DE23" s="32">
        <f>DA23-DD23</f>
        <v>457093.1</v>
      </c>
      <c r="DF23" s="32">
        <v>398986.1</v>
      </c>
      <c r="DG23" s="32">
        <v>31617.7</v>
      </c>
      <c r="DH23" s="32">
        <v>0</v>
      </c>
      <c r="DI23" s="32">
        <v>10682.7</v>
      </c>
      <c r="DJ23" s="32">
        <v>356685.7</v>
      </c>
      <c r="DK23" s="32">
        <f>455769.8-1948-40853.8-105.2</f>
        <v>412862.8</v>
      </c>
      <c r="DL23" s="32">
        <v>81545.600000000006</v>
      </c>
      <c r="DM23" s="32">
        <v>0</v>
      </c>
      <c r="DN23" s="32">
        <v>59025.5</v>
      </c>
      <c r="DO23" s="32">
        <f>DK23-DL23-DN23-DM23</f>
        <v>272291.69999999995</v>
      </c>
      <c r="DP23" s="32">
        <f>597703.1-104000-10500-16040.4</f>
        <v>467162.69999999995</v>
      </c>
      <c r="DQ23" s="32">
        <v>0</v>
      </c>
      <c r="DR23" s="32">
        <v>0</v>
      </c>
      <c r="DS23" s="32">
        <f>44400+91910+4300-7000</f>
        <v>133610</v>
      </c>
      <c r="DT23" s="32">
        <f>DP23-DS23</f>
        <v>333552.69999999995</v>
      </c>
      <c r="DU23" s="13" t="s">
        <v>184</v>
      </c>
    </row>
    <row r="24" spans="1:125" s="1" customFormat="1" ht="292.5" x14ac:dyDescent="0.2">
      <c r="A24" s="11" t="s">
        <v>221</v>
      </c>
      <c r="B24" s="11" t="s">
        <v>222</v>
      </c>
      <c r="C24" s="10" t="s">
        <v>223</v>
      </c>
      <c r="D24" s="40" t="s">
        <v>622</v>
      </c>
      <c r="E24" s="37" t="s">
        <v>504</v>
      </c>
      <c r="F24" s="37" t="s">
        <v>623</v>
      </c>
      <c r="G24" s="40" t="s">
        <v>0</v>
      </c>
      <c r="H24" s="40" t="s">
        <v>0</v>
      </c>
      <c r="I24" s="40" t="s">
        <v>0</v>
      </c>
      <c r="J24" s="40" t="s">
        <v>0</v>
      </c>
      <c r="K24" s="40" t="s">
        <v>0</v>
      </c>
      <c r="L24" s="40" t="s">
        <v>0</v>
      </c>
      <c r="M24" s="40" t="s">
        <v>0</v>
      </c>
      <c r="N24" s="40" t="s">
        <v>0</v>
      </c>
      <c r="O24" s="40" t="s">
        <v>0</v>
      </c>
      <c r="P24" s="40" t="s">
        <v>0</v>
      </c>
      <c r="Q24" s="40" t="s">
        <v>0</v>
      </c>
      <c r="R24" s="40" t="s">
        <v>0</v>
      </c>
      <c r="S24" s="40" t="s">
        <v>0</v>
      </c>
      <c r="T24" s="40" t="s">
        <v>0</v>
      </c>
      <c r="U24" s="40" t="s">
        <v>0</v>
      </c>
      <c r="V24" s="40" t="s">
        <v>0</v>
      </c>
      <c r="W24" s="40" t="s">
        <v>0</v>
      </c>
      <c r="X24" s="22" t="s">
        <v>624</v>
      </c>
      <c r="Y24" s="45" t="s">
        <v>504</v>
      </c>
      <c r="Z24" s="22" t="s">
        <v>625</v>
      </c>
      <c r="AA24" s="41" t="s">
        <v>626</v>
      </c>
      <c r="AB24" s="40" t="s">
        <v>0</v>
      </c>
      <c r="AC24" s="40" t="s">
        <v>0</v>
      </c>
      <c r="AD24" s="37" t="s">
        <v>718</v>
      </c>
      <c r="AE24" s="12"/>
      <c r="AF24" s="12"/>
      <c r="AG24" s="3" t="s">
        <v>56</v>
      </c>
      <c r="AH24" s="3" t="s">
        <v>220</v>
      </c>
      <c r="AI24" s="32">
        <v>65170.7</v>
      </c>
      <c r="AJ24" s="32">
        <v>43333.2</v>
      </c>
      <c r="AK24" s="32">
        <v>1169.5999999999999</v>
      </c>
      <c r="AL24" s="33">
        <v>1064.4000000000001</v>
      </c>
      <c r="AM24" s="32">
        <v>0</v>
      </c>
      <c r="AN24" s="32">
        <v>0</v>
      </c>
      <c r="AO24" s="32">
        <v>2204.3000000000002</v>
      </c>
      <c r="AP24" s="32">
        <v>2204</v>
      </c>
      <c r="AQ24" s="32">
        <v>61796.800000000003</v>
      </c>
      <c r="AR24" s="32">
        <v>40064.800000000003</v>
      </c>
      <c r="AS24" s="32">
        <f>71175.8</f>
        <v>71175.8</v>
      </c>
      <c r="AT24" s="32">
        <v>2494.1</v>
      </c>
      <c r="AU24" s="32">
        <v>0</v>
      </c>
      <c r="AV24" s="32">
        <v>2221</v>
      </c>
      <c r="AW24" s="32">
        <f>AS24-AT24-AV24</f>
        <v>66460.7</v>
      </c>
      <c r="AX24" s="32">
        <f>42622.9+26500+5670.2</f>
        <v>74793.099999999991</v>
      </c>
      <c r="AY24" s="32">
        <v>0</v>
      </c>
      <c r="AZ24" s="32">
        <v>0</v>
      </c>
      <c r="BA24" s="32">
        <f>12000+9090</f>
        <v>21090</v>
      </c>
      <c r="BB24" s="32">
        <f>AX24-BA24</f>
        <v>53703.099999999991</v>
      </c>
      <c r="BC24" s="32">
        <f>42622.9+6355.8</f>
        <v>48978.700000000004</v>
      </c>
      <c r="BD24" s="32">
        <v>0</v>
      </c>
      <c r="BE24" s="32">
        <v>0</v>
      </c>
      <c r="BF24" s="32">
        <v>0</v>
      </c>
      <c r="BG24" s="32">
        <f t="shared" si="105"/>
        <v>48978.700000000004</v>
      </c>
      <c r="BH24" s="32">
        <f>42622.9+6355.8</f>
        <v>48978.700000000004</v>
      </c>
      <c r="BI24" s="32">
        <v>0</v>
      </c>
      <c r="BJ24" s="32">
        <v>0</v>
      </c>
      <c r="BK24" s="32">
        <v>0</v>
      </c>
      <c r="BL24" s="32">
        <f t="shared" si="106"/>
        <v>48978.700000000004</v>
      </c>
      <c r="BM24" s="32">
        <v>52100.1</v>
      </c>
      <c r="BN24" s="32">
        <v>41002</v>
      </c>
      <c r="BO24" s="32">
        <v>1169.5999999999999</v>
      </c>
      <c r="BP24" s="32">
        <v>1064.4000000000001</v>
      </c>
      <c r="BQ24" s="32">
        <v>0</v>
      </c>
      <c r="BR24" s="32">
        <v>0</v>
      </c>
      <c r="BS24" s="32">
        <v>2204.3000000000002</v>
      </c>
      <c r="BT24" s="32">
        <v>2204</v>
      </c>
      <c r="BU24" s="32">
        <v>48726.2</v>
      </c>
      <c r="BV24" s="32">
        <v>37733.599999999999</v>
      </c>
      <c r="BW24" s="32">
        <f>71175.8-19344.2+1948</f>
        <v>53779.600000000006</v>
      </c>
      <c r="BX24" s="32">
        <v>2494.1</v>
      </c>
      <c r="BY24" s="32">
        <v>0</v>
      </c>
      <c r="BZ24" s="32">
        <v>2221</v>
      </c>
      <c r="CA24" s="32">
        <f>BW24-BX24-BZ24</f>
        <v>49064.500000000007</v>
      </c>
      <c r="CB24" s="32">
        <f>42622.9+26500+5670.2-16000-3338.3</f>
        <v>55454.799999999988</v>
      </c>
      <c r="CC24" s="32">
        <v>0</v>
      </c>
      <c r="CD24" s="32">
        <v>0</v>
      </c>
      <c r="CE24" s="32">
        <f>12000+9090-6000</f>
        <v>15090</v>
      </c>
      <c r="CF24" s="32">
        <f>CB24-CE24</f>
        <v>40364.799999999988</v>
      </c>
      <c r="CG24" s="32">
        <f>42622.9+6355.8-6.3</f>
        <v>48972.4</v>
      </c>
      <c r="CH24" s="32">
        <v>0</v>
      </c>
      <c r="CI24" s="32">
        <v>0</v>
      </c>
      <c r="CJ24" s="32">
        <v>0</v>
      </c>
      <c r="CK24" s="32">
        <f t="shared" si="107"/>
        <v>48972.4</v>
      </c>
      <c r="CL24" s="32">
        <f>42622.9+6355.8-6.5</f>
        <v>48972.200000000004</v>
      </c>
      <c r="CM24" s="32">
        <v>0</v>
      </c>
      <c r="CN24" s="32">
        <v>0</v>
      </c>
      <c r="CO24" s="32">
        <v>0</v>
      </c>
      <c r="CP24" s="32">
        <f t="shared" si="108"/>
        <v>48972.200000000004</v>
      </c>
      <c r="CQ24" s="32">
        <v>65170.7</v>
      </c>
      <c r="CR24" s="32">
        <v>1169.5999999999999</v>
      </c>
      <c r="CS24" s="32">
        <v>0</v>
      </c>
      <c r="CT24" s="32">
        <v>2204.3000000000002</v>
      </c>
      <c r="CU24" s="32">
        <v>61796.800000000003</v>
      </c>
      <c r="CV24" s="32">
        <f>71175.8</f>
        <v>71175.8</v>
      </c>
      <c r="CW24" s="32">
        <v>2494.1</v>
      </c>
      <c r="CX24" s="32">
        <v>0</v>
      </c>
      <c r="CY24" s="32">
        <v>2221</v>
      </c>
      <c r="CZ24" s="32">
        <f>CV24-CW24-CY24</f>
        <v>66460.7</v>
      </c>
      <c r="DA24" s="32">
        <f>42622.9+26500+5670.2</f>
        <v>74793.099999999991</v>
      </c>
      <c r="DB24" s="32">
        <v>0</v>
      </c>
      <c r="DC24" s="32">
        <v>0</v>
      </c>
      <c r="DD24" s="32">
        <f>12000+9090</f>
        <v>21090</v>
      </c>
      <c r="DE24" s="32">
        <f>DA24-DD24</f>
        <v>53703.099999999991</v>
      </c>
      <c r="DF24" s="32">
        <v>52100.1</v>
      </c>
      <c r="DG24" s="32">
        <v>1169.5999999999999</v>
      </c>
      <c r="DH24" s="32">
        <v>0</v>
      </c>
      <c r="DI24" s="32">
        <v>2204.3000000000002</v>
      </c>
      <c r="DJ24" s="32">
        <v>48726.2</v>
      </c>
      <c r="DK24" s="32">
        <f>71175.8-19344.2+1948</f>
        <v>53779.600000000006</v>
      </c>
      <c r="DL24" s="32">
        <v>2494.1</v>
      </c>
      <c r="DM24" s="32">
        <v>0</v>
      </c>
      <c r="DN24" s="32">
        <v>2221</v>
      </c>
      <c r="DO24" s="32">
        <f>DK24-DL24-DN24</f>
        <v>49064.500000000007</v>
      </c>
      <c r="DP24" s="32">
        <f>42622.9+26500+5670.2-16000-3338.3</f>
        <v>55454.799999999988</v>
      </c>
      <c r="DQ24" s="32">
        <v>0</v>
      </c>
      <c r="DR24" s="32">
        <v>0</v>
      </c>
      <c r="DS24" s="32">
        <f>12000+9090-6000</f>
        <v>15090</v>
      </c>
      <c r="DT24" s="32">
        <f>DP24-DS24</f>
        <v>40364.799999999988</v>
      </c>
      <c r="DU24" s="13" t="s">
        <v>184</v>
      </c>
    </row>
    <row r="25" spans="1:125" s="1" customFormat="1" ht="123.75" x14ac:dyDescent="0.2">
      <c r="A25" s="11" t="s">
        <v>224</v>
      </c>
      <c r="B25" s="11" t="s">
        <v>225</v>
      </c>
      <c r="C25" s="10" t="s">
        <v>226</v>
      </c>
      <c r="D25" s="18" t="s">
        <v>537</v>
      </c>
      <c r="E25" s="29" t="s">
        <v>532</v>
      </c>
      <c r="F25" s="29" t="s">
        <v>533</v>
      </c>
      <c r="G25" s="18"/>
      <c r="H25" s="18"/>
      <c r="I25" s="18"/>
      <c r="J25" s="17"/>
      <c r="K25" s="18"/>
      <c r="L25" s="18"/>
      <c r="M25" s="18"/>
      <c r="N25" s="18"/>
      <c r="O25" s="18"/>
      <c r="P25" s="18"/>
      <c r="Q25" s="17"/>
      <c r="R25" s="18"/>
      <c r="S25" s="18"/>
      <c r="T25" s="18"/>
      <c r="U25" s="18"/>
      <c r="V25" s="18"/>
      <c r="W25" s="18"/>
      <c r="X25" s="18"/>
      <c r="Y25" s="18"/>
      <c r="Z25" s="18"/>
      <c r="AA25" s="18" t="s">
        <v>538</v>
      </c>
      <c r="AB25" s="18"/>
      <c r="AC25" s="18"/>
      <c r="AD25" s="18" t="s">
        <v>719</v>
      </c>
      <c r="AE25" s="12"/>
      <c r="AF25" s="12"/>
      <c r="AG25" s="3" t="s">
        <v>56</v>
      </c>
      <c r="AH25" s="3" t="s">
        <v>227</v>
      </c>
      <c r="AI25" s="32">
        <v>608415.9</v>
      </c>
      <c r="AJ25" s="32">
        <v>527825.4</v>
      </c>
      <c r="AK25" s="32">
        <v>0</v>
      </c>
      <c r="AL25" s="33">
        <v>0</v>
      </c>
      <c r="AM25" s="32">
        <v>0</v>
      </c>
      <c r="AN25" s="32">
        <v>0</v>
      </c>
      <c r="AO25" s="32">
        <v>4113.3999999999996</v>
      </c>
      <c r="AP25" s="32">
        <v>4113.3999999999996</v>
      </c>
      <c r="AQ25" s="32">
        <v>604302.5</v>
      </c>
      <c r="AR25" s="32">
        <v>523712</v>
      </c>
      <c r="AS25" s="32">
        <v>843605.2</v>
      </c>
      <c r="AT25" s="32">
        <v>5951.5</v>
      </c>
      <c r="AU25" s="32">
        <v>517.5</v>
      </c>
      <c r="AV25" s="34">
        <f>116276.8-148+1600</f>
        <v>117728.8</v>
      </c>
      <c r="AW25" s="32">
        <f>AS25-AT25-AU25-AV25</f>
        <v>719407.39999999991</v>
      </c>
      <c r="AX25" s="32">
        <f>1010224-1050+7327.8+2482</f>
        <v>1018983.8</v>
      </c>
      <c r="AY25" s="32">
        <v>0</v>
      </c>
      <c r="AZ25" s="32">
        <v>0</v>
      </c>
      <c r="BA25" s="32">
        <f>900</f>
        <v>900</v>
      </c>
      <c r="BB25" s="32">
        <f>AX25-BA25</f>
        <v>1018083.8</v>
      </c>
      <c r="BC25" s="32">
        <v>585328.4</v>
      </c>
      <c r="BD25" s="32">
        <v>0</v>
      </c>
      <c r="BE25" s="32">
        <v>0</v>
      </c>
      <c r="BF25" s="32">
        <v>0</v>
      </c>
      <c r="BG25" s="32">
        <f t="shared" si="105"/>
        <v>585328.4</v>
      </c>
      <c r="BH25" s="32">
        <v>585328.4</v>
      </c>
      <c r="BI25" s="32">
        <v>0</v>
      </c>
      <c r="BJ25" s="32">
        <v>0</v>
      </c>
      <c r="BK25" s="32">
        <v>0</v>
      </c>
      <c r="BL25" s="32">
        <f t="shared" si="106"/>
        <v>585328.4</v>
      </c>
      <c r="BM25" s="32">
        <v>520030.2</v>
      </c>
      <c r="BN25" s="32">
        <v>521666.1</v>
      </c>
      <c r="BO25" s="32">
        <v>0</v>
      </c>
      <c r="BP25" s="32">
        <v>0</v>
      </c>
      <c r="BQ25" s="32">
        <v>0</v>
      </c>
      <c r="BR25" s="32">
        <v>0</v>
      </c>
      <c r="BS25" s="32">
        <v>4113.3999999999996</v>
      </c>
      <c r="BT25" s="32">
        <v>4113.3999999999996</v>
      </c>
      <c r="BU25" s="32">
        <v>515916.79999999999</v>
      </c>
      <c r="BV25" s="32">
        <v>517552.7</v>
      </c>
      <c r="BW25" s="32">
        <f>843605.2-310818.2-8908.9</f>
        <v>523878.1</v>
      </c>
      <c r="BX25" s="32">
        <v>5951.5</v>
      </c>
      <c r="BY25" s="32">
        <v>517.5</v>
      </c>
      <c r="BZ25" s="35">
        <f>116276.8-148+1600-115300</f>
        <v>2428.8000000000029</v>
      </c>
      <c r="CA25" s="32">
        <f>BW25-BX25-BY25-BZ25</f>
        <v>514980.3</v>
      </c>
      <c r="CB25" s="32">
        <f>1010224-1050+7327.8-234500-4000-180600+2482</f>
        <v>599883.80000000005</v>
      </c>
      <c r="CC25" s="32">
        <v>0</v>
      </c>
      <c r="CD25" s="32">
        <v>0</v>
      </c>
      <c r="CE25" s="32">
        <f>900</f>
        <v>900</v>
      </c>
      <c r="CF25" s="32">
        <f>CB25-CE25</f>
        <v>598983.80000000005</v>
      </c>
      <c r="CG25" s="32">
        <v>585328.4</v>
      </c>
      <c r="CH25" s="32">
        <v>0</v>
      </c>
      <c r="CI25" s="32">
        <v>0</v>
      </c>
      <c r="CJ25" s="32">
        <v>0</v>
      </c>
      <c r="CK25" s="32">
        <f t="shared" si="107"/>
        <v>585328.4</v>
      </c>
      <c r="CL25" s="32">
        <v>585328.4</v>
      </c>
      <c r="CM25" s="32">
        <v>0</v>
      </c>
      <c r="CN25" s="32">
        <v>0</v>
      </c>
      <c r="CO25" s="32">
        <v>0</v>
      </c>
      <c r="CP25" s="32">
        <f t="shared" si="108"/>
        <v>585328.4</v>
      </c>
      <c r="CQ25" s="32">
        <v>608415.9</v>
      </c>
      <c r="CR25" s="32">
        <v>0</v>
      </c>
      <c r="CS25" s="32">
        <v>0</v>
      </c>
      <c r="CT25" s="32">
        <v>4113.3999999999996</v>
      </c>
      <c r="CU25" s="32">
        <v>604302.5</v>
      </c>
      <c r="CV25" s="32">
        <v>843605.2</v>
      </c>
      <c r="CW25" s="32">
        <v>5951.5</v>
      </c>
      <c r="CX25" s="32">
        <v>517.5</v>
      </c>
      <c r="CY25" s="34">
        <f>116276.8-148+1600</f>
        <v>117728.8</v>
      </c>
      <c r="CZ25" s="32">
        <f>CV25-CW25-CX25-CY25</f>
        <v>719407.39999999991</v>
      </c>
      <c r="DA25" s="32">
        <f>1010224-1050+7327.8+2482</f>
        <v>1018983.8</v>
      </c>
      <c r="DB25" s="32">
        <v>0</v>
      </c>
      <c r="DC25" s="32">
        <v>0</v>
      </c>
      <c r="DD25" s="32">
        <f>900</f>
        <v>900</v>
      </c>
      <c r="DE25" s="32">
        <f>DA25-DD25</f>
        <v>1018083.8</v>
      </c>
      <c r="DF25" s="32">
        <v>520030.2</v>
      </c>
      <c r="DG25" s="32">
        <v>0</v>
      </c>
      <c r="DH25" s="32">
        <v>0</v>
      </c>
      <c r="DI25" s="32">
        <v>4113.3999999999996</v>
      </c>
      <c r="DJ25" s="32">
        <v>515916.79999999999</v>
      </c>
      <c r="DK25" s="32">
        <f>843605.2-310818.2-8908.9</f>
        <v>523878.1</v>
      </c>
      <c r="DL25" s="32">
        <v>5951.5</v>
      </c>
      <c r="DM25" s="32">
        <v>517.5</v>
      </c>
      <c r="DN25" s="35">
        <f>116276.8-148+1600-115300</f>
        <v>2428.8000000000029</v>
      </c>
      <c r="DO25" s="32">
        <f>DK25-DL25-DM25-DN25</f>
        <v>514980.3</v>
      </c>
      <c r="DP25" s="32">
        <f>1010224-1050+7327.8-234500-4000-180600+2482</f>
        <v>599883.80000000005</v>
      </c>
      <c r="DQ25" s="32">
        <v>0</v>
      </c>
      <c r="DR25" s="32">
        <v>0</v>
      </c>
      <c r="DS25" s="32">
        <f>900</f>
        <v>900</v>
      </c>
      <c r="DT25" s="32">
        <f>DP25-DS25</f>
        <v>598983.80000000005</v>
      </c>
      <c r="DU25" s="13" t="s">
        <v>196</v>
      </c>
    </row>
    <row r="26" spans="1:125" s="1" customFormat="1" ht="168.75" x14ac:dyDescent="0.2">
      <c r="A26" s="11" t="s">
        <v>228</v>
      </c>
      <c r="B26" s="11" t="s">
        <v>229</v>
      </c>
      <c r="C26" s="10" t="s">
        <v>230</v>
      </c>
      <c r="D26" s="24" t="s">
        <v>710</v>
      </c>
      <c r="E26" s="27" t="s">
        <v>504</v>
      </c>
      <c r="F26" s="27" t="s">
        <v>630</v>
      </c>
      <c r="G26" s="40" t="s">
        <v>0</v>
      </c>
      <c r="H26" s="40" t="s">
        <v>0</v>
      </c>
      <c r="I26" s="40" t="s">
        <v>0</v>
      </c>
      <c r="J26" s="40" t="s">
        <v>0</v>
      </c>
      <c r="K26" s="41" t="s">
        <v>631</v>
      </c>
      <c r="L26" s="40" t="s">
        <v>504</v>
      </c>
      <c r="M26" s="40" t="s">
        <v>699</v>
      </c>
      <c r="N26" s="40" t="s">
        <v>0</v>
      </c>
      <c r="O26" s="40" t="s">
        <v>0</v>
      </c>
      <c r="P26" s="40" t="s">
        <v>0</v>
      </c>
      <c r="Q26" s="40" t="s">
        <v>0</v>
      </c>
      <c r="R26" s="40" t="s">
        <v>0</v>
      </c>
      <c r="S26" s="40" t="s">
        <v>0</v>
      </c>
      <c r="T26" s="40" t="s">
        <v>0</v>
      </c>
      <c r="U26" s="40" t="s">
        <v>0</v>
      </c>
      <c r="V26" s="40" t="s">
        <v>0</v>
      </c>
      <c r="W26" s="40" t="s">
        <v>0</v>
      </c>
      <c r="X26" s="25" t="s">
        <v>624</v>
      </c>
      <c r="Y26" s="46" t="s">
        <v>504</v>
      </c>
      <c r="Z26" s="24" t="s">
        <v>632</v>
      </c>
      <c r="AA26" s="40" t="s">
        <v>633</v>
      </c>
      <c r="AB26" s="40" t="s">
        <v>0</v>
      </c>
      <c r="AC26" s="40" t="s">
        <v>0</v>
      </c>
      <c r="AD26" s="37" t="s">
        <v>720</v>
      </c>
      <c r="AE26" s="12"/>
      <c r="AF26" s="12"/>
      <c r="AG26" s="3" t="s">
        <v>56</v>
      </c>
      <c r="AH26" s="3" t="s">
        <v>231</v>
      </c>
      <c r="AI26" s="32">
        <v>2635.3</v>
      </c>
      <c r="AJ26" s="32">
        <v>2286.4</v>
      </c>
      <c r="AK26" s="32">
        <v>0</v>
      </c>
      <c r="AL26" s="33">
        <v>0</v>
      </c>
      <c r="AM26" s="32">
        <v>300</v>
      </c>
      <c r="AN26" s="32">
        <v>0</v>
      </c>
      <c r="AO26" s="32">
        <v>0</v>
      </c>
      <c r="AP26" s="32">
        <v>0</v>
      </c>
      <c r="AQ26" s="32">
        <v>2335.3000000000002</v>
      </c>
      <c r="AR26" s="32">
        <v>2286.4</v>
      </c>
      <c r="AS26" s="32">
        <v>43756</v>
      </c>
      <c r="AT26" s="32">
        <v>0</v>
      </c>
      <c r="AU26" s="32">
        <v>9417.6</v>
      </c>
      <c r="AV26" s="32">
        <v>9887.2000000000007</v>
      </c>
      <c r="AW26" s="32">
        <f>AS26-AU26-AV26</f>
        <v>24451.200000000001</v>
      </c>
      <c r="AX26" s="32">
        <v>21255.8</v>
      </c>
      <c r="AY26" s="32">
        <v>0</v>
      </c>
      <c r="AZ26" s="32">
        <v>0</v>
      </c>
      <c r="BA26" s="32">
        <f>4887.2</f>
        <v>4887.2</v>
      </c>
      <c r="BB26" s="32">
        <f>AX26-BA26</f>
        <v>16368.599999999999</v>
      </c>
      <c r="BC26" s="32">
        <v>11338.8</v>
      </c>
      <c r="BD26" s="32">
        <v>0</v>
      </c>
      <c r="BE26" s="32">
        <v>0</v>
      </c>
      <c r="BF26" s="32">
        <v>0</v>
      </c>
      <c r="BG26" s="32">
        <f t="shared" si="105"/>
        <v>11338.8</v>
      </c>
      <c r="BH26" s="32">
        <v>23349.4</v>
      </c>
      <c r="BI26" s="32">
        <v>0</v>
      </c>
      <c r="BJ26" s="32">
        <v>0</v>
      </c>
      <c r="BK26" s="32">
        <v>0</v>
      </c>
      <c r="BL26" s="32">
        <f t="shared" si="106"/>
        <v>23349.4</v>
      </c>
      <c r="BM26" s="32">
        <v>2635.3</v>
      </c>
      <c r="BN26" s="32">
        <v>2286.4</v>
      </c>
      <c r="BO26" s="32">
        <v>0</v>
      </c>
      <c r="BP26" s="32">
        <v>0</v>
      </c>
      <c r="BQ26" s="32">
        <v>300</v>
      </c>
      <c r="BR26" s="32">
        <v>0</v>
      </c>
      <c r="BS26" s="32">
        <v>0</v>
      </c>
      <c r="BT26" s="32">
        <v>0</v>
      </c>
      <c r="BU26" s="32">
        <v>2335.3000000000002</v>
      </c>
      <c r="BV26" s="32">
        <v>2286.4</v>
      </c>
      <c r="BW26" s="32">
        <v>43756</v>
      </c>
      <c r="BX26" s="32">
        <v>0</v>
      </c>
      <c r="BY26" s="32">
        <v>9417.6</v>
      </c>
      <c r="BZ26" s="32">
        <v>9887.2000000000007</v>
      </c>
      <c r="CA26" s="32">
        <f>BW26-BY26-BZ26</f>
        <v>24451.200000000001</v>
      </c>
      <c r="CB26" s="32">
        <v>21255.8</v>
      </c>
      <c r="CC26" s="32">
        <v>0</v>
      </c>
      <c r="CD26" s="32">
        <v>0</v>
      </c>
      <c r="CE26" s="32">
        <f>4887.2</f>
        <v>4887.2</v>
      </c>
      <c r="CF26" s="32">
        <f>CB26-CE26</f>
        <v>16368.599999999999</v>
      </c>
      <c r="CG26" s="32">
        <v>11338.8</v>
      </c>
      <c r="CH26" s="32">
        <v>0</v>
      </c>
      <c r="CI26" s="32">
        <v>0</v>
      </c>
      <c r="CJ26" s="32">
        <v>0</v>
      </c>
      <c r="CK26" s="32">
        <f t="shared" si="107"/>
        <v>11338.8</v>
      </c>
      <c r="CL26" s="32">
        <v>23349.4</v>
      </c>
      <c r="CM26" s="32">
        <v>0</v>
      </c>
      <c r="CN26" s="32">
        <v>0</v>
      </c>
      <c r="CO26" s="32">
        <v>0</v>
      </c>
      <c r="CP26" s="32">
        <f t="shared" si="108"/>
        <v>23349.4</v>
      </c>
      <c r="CQ26" s="32">
        <v>2635.3</v>
      </c>
      <c r="CR26" s="32">
        <v>0</v>
      </c>
      <c r="CS26" s="32">
        <v>300</v>
      </c>
      <c r="CT26" s="32">
        <v>0</v>
      </c>
      <c r="CU26" s="32">
        <v>2335.3000000000002</v>
      </c>
      <c r="CV26" s="32">
        <v>43756</v>
      </c>
      <c r="CW26" s="32">
        <v>0</v>
      </c>
      <c r="CX26" s="32">
        <v>9417.6</v>
      </c>
      <c r="CY26" s="32">
        <v>9887.2000000000007</v>
      </c>
      <c r="CZ26" s="32">
        <f>CV26-CX26-CY26</f>
        <v>24451.200000000001</v>
      </c>
      <c r="DA26" s="32">
        <v>21255.8</v>
      </c>
      <c r="DB26" s="32">
        <v>0</v>
      </c>
      <c r="DC26" s="32">
        <v>0</v>
      </c>
      <c r="DD26" s="32">
        <f>4887.2</f>
        <v>4887.2</v>
      </c>
      <c r="DE26" s="32">
        <f>DA26-DD26</f>
        <v>16368.599999999999</v>
      </c>
      <c r="DF26" s="32">
        <v>2635.3</v>
      </c>
      <c r="DG26" s="32">
        <v>0</v>
      </c>
      <c r="DH26" s="32">
        <v>300</v>
      </c>
      <c r="DI26" s="32">
        <v>0</v>
      </c>
      <c r="DJ26" s="32">
        <v>2335.3000000000002</v>
      </c>
      <c r="DK26" s="32">
        <v>43756</v>
      </c>
      <c r="DL26" s="32">
        <v>0</v>
      </c>
      <c r="DM26" s="32">
        <v>9417.6</v>
      </c>
      <c r="DN26" s="32">
        <v>9887.2000000000007</v>
      </c>
      <c r="DO26" s="32">
        <f>DK26-DM26-DN26</f>
        <v>24451.200000000001</v>
      </c>
      <c r="DP26" s="32">
        <v>21255.8</v>
      </c>
      <c r="DQ26" s="32">
        <v>0</v>
      </c>
      <c r="DR26" s="32">
        <v>0</v>
      </c>
      <c r="DS26" s="32">
        <f>4887.2</f>
        <v>4887.2</v>
      </c>
      <c r="DT26" s="32">
        <f>DP26-DS26</f>
        <v>16368.599999999999</v>
      </c>
      <c r="DU26" s="13" t="s">
        <v>196</v>
      </c>
    </row>
    <row r="27" spans="1:125" s="1" customFormat="1" ht="231" x14ac:dyDescent="0.2">
      <c r="A27" s="11" t="s">
        <v>232</v>
      </c>
      <c r="B27" s="11" t="s">
        <v>233</v>
      </c>
      <c r="C27" s="10" t="s">
        <v>234</v>
      </c>
      <c r="D27" s="24" t="s">
        <v>711</v>
      </c>
      <c r="E27" s="27" t="s">
        <v>504</v>
      </c>
      <c r="F27" s="27" t="s">
        <v>630</v>
      </c>
      <c r="G27" s="40" t="s">
        <v>0</v>
      </c>
      <c r="H27" s="40" t="s">
        <v>0</v>
      </c>
      <c r="I27" s="40" t="s">
        <v>0</v>
      </c>
      <c r="J27" s="40" t="s">
        <v>0</v>
      </c>
      <c r="K27" s="40" t="s">
        <v>0</v>
      </c>
      <c r="L27" s="40" t="s">
        <v>0</v>
      </c>
      <c r="M27" s="40" t="s">
        <v>0</v>
      </c>
      <c r="N27" s="40" t="s">
        <v>0</v>
      </c>
      <c r="O27" s="40" t="s">
        <v>0</v>
      </c>
      <c r="P27" s="40" t="s">
        <v>0</v>
      </c>
      <c r="Q27" s="40" t="s">
        <v>0</v>
      </c>
      <c r="R27" s="40" t="s">
        <v>0</v>
      </c>
      <c r="S27" s="40" t="s">
        <v>0</v>
      </c>
      <c r="T27" s="40" t="s">
        <v>0</v>
      </c>
      <c r="U27" s="40" t="s">
        <v>0</v>
      </c>
      <c r="V27" s="40" t="s">
        <v>0</v>
      </c>
      <c r="W27" s="40" t="s">
        <v>0</v>
      </c>
      <c r="X27" s="26" t="s">
        <v>624</v>
      </c>
      <c r="Y27" s="46" t="s">
        <v>504</v>
      </c>
      <c r="Z27" s="24" t="s">
        <v>632</v>
      </c>
      <c r="AA27" s="40" t="s">
        <v>0</v>
      </c>
      <c r="AB27" s="40" t="s">
        <v>0</v>
      </c>
      <c r="AC27" s="40" t="s">
        <v>0</v>
      </c>
      <c r="AD27" s="27" t="s">
        <v>721</v>
      </c>
      <c r="AE27" s="12"/>
      <c r="AF27" s="12"/>
      <c r="AG27" s="3" t="s">
        <v>56</v>
      </c>
      <c r="AH27" s="3" t="s">
        <v>235</v>
      </c>
      <c r="AI27" s="32">
        <v>178275</v>
      </c>
      <c r="AJ27" s="32">
        <v>165131.6</v>
      </c>
      <c r="AK27" s="32">
        <v>0</v>
      </c>
      <c r="AL27" s="33">
        <v>0</v>
      </c>
      <c r="AM27" s="32">
        <v>0</v>
      </c>
      <c r="AN27" s="32">
        <v>0</v>
      </c>
      <c r="AO27" s="32">
        <v>135.9</v>
      </c>
      <c r="AP27" s="32">
        <v>115.2</v>
      </c>
      <c r="AQ27" s="32">
        <v>178139.1</v>
      </c>
      <c r="AR27" s="32">
        <v>165016.4</v>
      </c>
      <c r="AS27" s="32">
        <v>166059.5</v>
      </c>
      <c r="AT27" s="32">
        <v>0</v>
      </c>
      <c r="AU27" s="32">
        <v>0</v>
      </c>
      <c r="AV27" s="32">
        <v>174.7</v>
      </c>
      <c r="AW27" s="32">
        <f>AS27-AV27</f>
        <v>165884.79999999999</v>
      </c>
      <c r="AX27" s="32">
        <v>178196.3</v>
      </c>
      <c r="AY27" s="32">
        <v>0</v>
      </c>
      <c r="AZ27" s="32">
        <v>0</v>
      </c>
      <c r="BA27" s="32">
        <v>0</v>
      </c>
      <c r="BB27" s="32">
        <f>AX27</f>
        <v>178196.3</v>
      </c>
      <c r="BC27" s="32">
        <f>169413.6</f>
        <v>169413.6</v>
      </c>
      <c r="BD27" s="32">
        <v>0</v>
      </c>
      <c r="BE27" s="32">
        <v>0</v>
      </c>
      <c r="BF27" s="32">
        <v>0</v>
      </c>
      <c r="BG27" s="32">
        <f t="shared" si="105"/>
        <v>169413.6</v>
      </c>
      <c r="BH27" s="32">
        <f>169413.6</f>
        <v>169413.6</v>
      </c>
      <c r="BI27" s="32">
        <v>0</v>
      </c>
      <c r="BJ27" s="32">
        <v>0</v>
      </c>
      <c r="BK27" s="32">
        <v>0</v>
      </c>
      <c r="BL27" s="32">
        <f t="shared" si="106"/>
        <v>169413.6</v>
      </c>
      <c r="BM27" s="32">
        <v>176367.2</v>
      </c>
      <c r="BN27" s="32">
        <v>163650.1</v>
      </c>
      <c r="BO27" s="32">
        <v>0</v>
      </c>
      <c r="BP27" s="32">
        <v>0</v>
      </c>
      <c r="BQ27" s="32">
        <v>0</v>
      </c>
      <c r="BR27" s="32">
        <v>0</v>
      </c>
      <c r="BS27" s="32">
        <v>135.9</v>
      </c>
      <c r="BT27" s="32">
        <v>115.2</v>
      </c>
      <c r="BU27" s="32">
        <v>176231.3</v>
      </c>
      <c r="BV27" s="32">
        <v>163534.9</v>
      </c>
      <c r="BW27" s="32">
        <f>166059.5-1449.6</f>
        <v>164609.9</v>
      </c>
      <c r="BX27" s="32">
        <v>0</v>
      </c>
      <c r="BY27" s="32">
        <v>0</v>
      </c>
      <c r="BZ27" s="32">
        <v>174.7</v>
      </c>
      <c r="CA27" s="32">
        <f>BW27-BZ27</f>
        <v>164435.19999999998</v>
      </c>
      <c r="CB27" s="32">
        <v>178196.3</v>
      </c>
      <c r="CC27" s="32">
        <v>0</v>
      </c>
      <c r="CD27" s="32">
        <v>0</v>
      </c>
      <c r="CE27" s="32">
        <v>0</v>
      </c>
      <c r="CF27" s="32">
        <f>CB27</f>
        <v>178196.3</v>
      </c>
      <c r="CG27" s="32">
        <f>169413.6</f>
        <v>169413.6</v>
      </c>
      <c r="CH27" s="32">
        <v>0</v>
      </c>
      <c r="CI27" s="32">
        <v>0</v>
      </c>
      <c r="CJ27" s="32">
        <v>0</v>
      </c>
      <c r="CK27" s="32">
        <f t="shared" si="107"/>
        <v>169413.6</v>
      </c>
      <c r="CL27" s="32">
        <f>169413.6</f>
        <v>169413.6</v>
      </c>
      <c r="CM27" s="32">
        <v>0</v>
      </c>
      <c r="CN27" s="32">
        <v>0</v>
      </c>
      <c r="CO27" s="32">
        <v>0</v>
      </c>
      <c r="CP27" s="32">
        <f t="shared" si="108"/>
        <v>169413.6</v>
      </c>
      <c r="CQ27" s="32">
        <v>178275</v>
      </c>
      <c r="CR27" s="32">
        <v>0</v>
      </c>
      <c r="CS27" s="32">
        <v>0</v>
      </c>
      <c r="CT27" s="32">
        <v>135.9</v>
      </c>
      <c r="CU27" s="32">
        <v>178139.1</v>
      </c>
      <c r="CV27" s="32">
        <v>166059.5</v>
      </c>
      <c r="CW27" s="32">
        <v>0</v>
      </c>
      <c r="CX27" s="32">
        <v>0</v>
      </c>
      <c r="CY27" s="32">
        <v>174.7</v>
      </c>
      <c r="CZ27" s="32">
        <f>CV27-CY27</f>
        <v>165884.79999999999</v>
      </c>
      <c r="DA27" s="32">
        <v>178196.3</v>
      </c>
      <c r="DB27" s="32">
        <v>0</v>
      </c>
      <c r="DC27" s="32">
        <v>0</v>
      </c>
      <c r="DD27" s="32">
        <v>0</v>
      </c>
      <c r="DE27" s="32">
        <f>DA27</f>
        <v>178196.3</v>
      </c>
      <c r="DF27" s="32">
        <v>176367.2</v>
      </c>
      <c r="DG27" s="32">
        <v>0</v>
      </c>
      <c r="DH27" s="32">
        <v>0</v>
      </c>
      <c r="DI27" s="32">
        <v>135.9</v>
      </c>
      <c r="DJ27" s="32">
        <v>176231.3</v>
      </c>
      <c r="DK27" s="32">
        <f>166059.5-1449.6</f>
        <v>164609.9</v>
      </c>
      <c r="DL27" s="32">
        <v>0</v>
      </c>
      <c r="DM27" s="32">
        <v>0</v>
      </c>
      <c r="DN27" s="32">
        <v>174.7</v>
      </c>
      <c r="DO27" s="32">
        <f>DK27-DN27</f>
        <v>164435.19999999998</v>
      </c>
      <c r="DP27" s="32">
        <v>178196.3</v>
      </c>
      <c r="DQ27" s="32">
        <v>0</v>
      </c>
      <c r="DR27" s="32">
        <v>0</v>
      </c>
      <c r="DS27" s="32">
        <v>0</v>
      </c>
      <c r="DT27" s="32">
        <f>DP27</f>
        <v>178196.3</v>
      </c>
      <c r="DU27" s="13" t="s">
        <v>196</v>
      </c>
    </row>
    <row r="28" spans="1:125" s="1" customFormat="1" ht="136.5" x14ac:dyDescent="0.2">
      <c r="A28" s="11" t="s">
        <v>236</v>
      </c>
      <c r="B28" s="11" t="s">
        <v>237</v>
      </c>
      <c r="C28" s="10" t="s">
        <v>238</v>
      </c>
      <c r="D28" s="18" t="s">
        <v>712</v>
      </c>
      <c r="E28" s="29" t="s">
        <v>504</v>
      </c>
      <c r="F28" s="29" t="s">
        <v>540</v>
      </c>
      <c r="G28" s="18" t="s">
        <v>0</v>
      </c>
      <c r="H28" s="18" t="s">
        <v>0</v>
      </c>
      <c r="I28" s="18" t="s">
        <v>0</v>
      </c>
      <c r="J28" s="17" t="s">
        <v>0</v>
      </c>
      <c r="K28" s="18" t="s">
        <v>0</v>
      </c>
      <c r="L28" s="18" t="s">
        <v>0</v>
      </c>
      <c r="M28" s="18" t="s">
        <v>0</v>
      </c>
      <c r="N28" s="18" t="s">
        <v>0</v>
      </c>
      <c r="O28" s="18" t="s">
        <v>0</v>
      </c>
      <c r="P28" s="18" t="s">
        <v>0</v>
      </c>
      <c r="Q28" s="17" t="s">
        <v>0</v>
      </c>
      <c r="R28" s="18" t="s">
        <v>0</v>
      </c>
      <c r="S28" s="18" t="s">
        <v>0</v>
      </c>
      <c r="T28" s="18" t="s">
        <v>0</v>
      </c>
      <c r="U28" s="18" t="s">
        <v>0</v>
      </c>
      <c r="V28" s="18" t="s">
        <v>0</v>
      </c>
      <c r="W28" s="18" t="s">
        <v>0</v>
      </c>
      <c r="X28" s="18" t="s">
        <v>0</v>
      </c>
      <c r="Y28" s="18" t="s">
        <v>0</v>
      </c>
      <c r="Z28" s="18" t="s">
        <v>0</v>
      </c>
      <c r="AA28" s="18"/>
      <c r="AB28" s="18" t="s">
        <v>0</v>
      </c>
      <c r="AC28" s="18" t="s">
        <v>0</v>
      </c>
      <c r="AD28" s="18" t="s">
        <v>722</v>
      </c>
      <c r="AE28" s="12"/>
      <c r="AF28" s="12"/>
      <c r="AG28" s="3" t="s">
        <v>58</v>
      </c>
      <c r="AH28" s="3" t="s">
        <v>239</v>
      </c>
      <c r="AI28" s="32">
        <v>5601.3</v>
      </c>
      <c r="AJ28" s="32">
        <v>5000.2</v>
      </c>
      <c r="AK28" s="32">
        <v>0</v>
      </c>
      <c r="AL28" s="33">
        <v>0</v>
      </c>
      <c r="AM28" s="32">
        <v>0</v>
      </c>
      <c r="AN28" s="32">
        <v>0</v>
      </c>
      <c r="AO28" s="32">
        <v>0</v>
      </c>
      <c r="AP28" s="32">
        <v>0</v>
      </c>
      <c r="AQ28" s="32">
        <v>5601.3</v>
      </c>
      <c r="AR28" s="32">
        <v>5000.2</v>
      </c>
      <c r="AS28" s="32">
        <v>26109.7</v>
      </c>
      <c r="AT28" s="32">
        <v>0</v>
      </c>
      <c r="AU28" s="32">
        <v>0</v>
      </c>
      <c r="AV28" s="32">
        <v>687</v>
      </c>
      <c r="AW28" s="32">
        <f>AS28-AV28</f>
        <v>25422.7</v>
      </c>
      <c r="AX28" s="35">
        <v>30660.400000000001</v>
      </c>
      <c r="AY28" s="35">
        <v>0</v>
      </c>
      <c r="AZ28" s="35">
        <v>0</v>
      </c>
      <c r="BA28" s="35">
        <f>687</f>
        <v>687</v>
      </c>
      <c r="BB28" s="35">
        <f>AX28-BA28</f>
        <v>29973.4</v>
      </c>
      <c r="BC28" s="32">
        <f>833.5+896</f>
        <v>1729.5</v>
      </c>
      <c r="BD28" s="32">
        <v>0</v>
      </c>
      <c r="BE28" s="32">
        <v>0</v>
      </c>
      <c r="BF28" s="32">
        <v>0</v>
      </c>
      <c r="BG28" s="32">
        <f t="shared" si="105"/>
        <v>1729.5</v>
      </c>
      <c r="BH28" s="32">
        <f>833.5+896</f>
        <v>1729.5</v>
      </c>
      <c r="BI28" s="32">
        <v>0</v>
      </c>
      <c r="BJ28" s="32">
        <v>0</v>
      </c>
      <c r="BK28" s="32">
        <v>0</v>
      </c>
      <c r="BL28" s="32">
        <f t="shared" si="106"/>
        <v>1729.5</v>
      </c>
      <c r="BM28" s="32">
        <v>3841.1</v>
      </c>
      <c r="BN28" s="32">
        <v>3682.9</v>
      </c>
      <c r="BO28" s="32">
        <v>0</v>
      </c>
      <c r="BP28" s="32">
        <v>0</v>
      </c>
      <c r="BQ28" s="32">
        <v>0</v>
      </c>
      <c r="BR28" s="32">
        <v>0</v>
      </c>
      <c r="BS28" s="32">
        <v>0</v>
      </c>
      <c r="BT28" s="32">
        <v>0</v>
      </c>
      <c r="BU28" s="32">
        <v>3841.1</v>
      </c>
      <c r="BV28" s="32">
        <v>3682.9</v>
      </c>
      <c r="BW28" s="32">
        <f>26109.7-21433.7</f>
        <v>4676</v>
      </c>
      <c r="BX28" s="32">
        <v>0</v>
      </c>
      <c r="BY28" s="32">
        <v>0</v>
      </c>
      <c r="BZ28" s="32">
        <v>0</v>
      </c>
      <c r="CA28" s="32">
        <f>BW28-BZ28</f>
        <v>4676</v>
      </c>
      <c r="CB28" s="35">
        <f>30660.4-24675.5</f>
        <v>5984.9000000000015</v>
      </c>
      <c r="CC28" s="35">
        <v>0</v>
      </c>
      <c r="CD28" s="35">
        <v>0</v>
      </c>
      <c r="CE28" s="35">
        <v>0</v>
      </c>
      <c r="CF28" s="35">
        <f>CB28-CE28</f>
        <v>5984.9000000000015</v>
      </c>
      <c r="CG28" s="32">
        <f>833.5+896</f>
        <v>1729.5</v>
      </c>
      <c r="CH28" s="32">
        <v>0</v>
      </c>
      <c r="CI28" s="32">
        <v>0</v>
      </c>
      <c r="CJ28" s="32">
        <v>0</v>
      </c>
      <c r="CK28" s="32">
        <f t="shared" si="107"/>
        <v>1729.5</v>
      </c>
      <c r="CL28" s="32">
        <f>833.5+896</f>
        <v>1729.5</v>
      </c>
      <c r="CM28" s="32">
        <v>0</v>
      </c>
      <c r="CN28" s="32">
        <v>0</v>
      </c>
      <c r="CO28" s="32">
        <v>0</v>
      </c>
      <c r="CP28" s="32">
        <f t="shared" si="108"/>
        <v>1729.5</v>
      </c>
      <c r="CQ28" s="32">
        <v>5601.3</v>
      </c>
      <c r="CR28" s="32">
        <v>0</v>
      </c>
      <c r="CS28" s="32">
        <v>0</v>
      </c>
      <c r="CT28" s="32">
        <v>0</v>
      </c>
      <c r="CU28" s="32">
        <v>5601.3</v>
      </c>
      <c r="CV28" s="32">
        <v>26109.7</v>
      </c>
      <c r="CW28" s="32">
        <v>0</v>
      </c>
      <c r="CX28" s="32">
        <v>0</v>
      </c>
      <c r="CY28" s="32">
        <v>687</v>
      </c>
      <c r="CZ28" s="32">
        <f>CV28-CY28</f>
        <v>25422.7</v>
      </c>
      <c r="DA28" s="35">
        <v>30660.400000000001</v>
      </c>
      <c r="DB28" s="35">
        <v>0</v>
      </c>
      <c r="DC28" s="35">
        <v>0</v>
      </c>
      <c r="DD28" s="35">
        <f>687</f>
        <v>687</v>
      </c>
      <c r="DE28" s="35">
        <f>DA28-DD28</f>
        <v>29973.4</v>
      </c>
      <c r="DF28" s="32">
        <v>3841.1</v>
      </c>
      <c r="DG28" s="32">
        <v>0</v>
      </c>
      <c r="DH28" s="32">
        <v>0</v>
      </c>
      <c r="DI28" s="32">
        <v>0</v>
      </c>
      <c r="DJ28" s="32">
        <v>3841.1</v>
      </c>
      <c r="DK28" s="32">
        <f>26109.7-21433.7</f>
        <v>4676</v>
      </c>
      <c r="DL28" s="32">
        <v>0</v>
      </c>
      <c r="DM28" s="32">
        <v>0</v>
      </c>
      <c r="DN28" s="32">
        <v>0</v>
      </c>
      <c r="DO28" s="32">
        <f>DK28-DN28</f>
        <v>4676</v>
      </c>
      <c r="DP28" s="35">
        <f>30660.4-24675.5</f>
        <v>5984.9000000000015</v>
      </c>
      <c r="DQ28" s="35">
        <v>0</v>
      </c>
      <c r="DR28" s="35">
        <v>0</v>
      </c>
      <c r="DS28" s="35">
        <v>0</v>
      </c>
      <c r="DT28" s="35">
        <f>DP28-DS28</f>
        <v>5984.9000000000015</v>
      </c>
      <c r="DU28" s="13" t="s">
        <v>184</v>
      </c>
    </row>
    <row r="29" spans="1:125" s="1" customFormat="1" ht="135" x14ac:dyDescent="0.2">
      <c r="A29" s="11" t="s">
        <v>240</v>
      </c>
      <c r="B29" s="11" t="s">
        <v>241</v>
      </c>
      <c r="C29" s="10" t="s">
        <v>242</v>
      </c>
      <c r="D29" s="18" t="s">
        <v>541</v>
      </c>
      <c r="E29" s="29" t="s">
        <v>504</v>
      </c>
      <c r="F29" s="29" t="s">
        <v>513</v>
      </c>
      <c r="G29" s="18" t="s">
        <v>0</v>
      </c>
      <c r="H29" s="18" t="s">
        <v>0</v>
      </c>
      <c r="I29" s="18" t="s">
        <v>0</v>
      </c>
      <c r="J29" s="17" t="s">
        <v>0</v>
      </c>
      <c r="K29" s="18" t="s">
        <v>0</v>
      </c>
      <c r="L29" s="18" t="s">
        <v>0</v>
      </c>
      <c r="M29" s="18" t="s">
        <v>0</v>
      </c>
      <c r="N29" s="18" t="s">
        <v>0</v>
      </c>
      <c r="O29" s="18" t="s">
        <v>0</v>
      </c>
      <c r="P29" s="18" t="s">
        <v>0</v>
      </c>
      <c r="Q29" s="17" t="s">
        <v>0</v>
      </c>
      <c r="R29" s="18" t="s">
        <v>0</v>
      </c>
      <c r="S29" s="18" t="s">
        <v>0</v>
      </c>
      <c r="T29" s="18" t="s">
        <v>0</v>
      </c>
      <c r="U29" s="18" t="s">
        <v>0</v>
      </c>
      <c r="V29" s="18" t="s">
        <v>0</v>
      </c>
      <c r="W29" s="18" t="s">
        <v>0</v>
      </c>
      <c r="X29" s="18" t="s">
        <v>542</v>
      </c>
      <c r="Y29" s="18" t="s">
        <v>0</v>
      </c>
      <c r="Z29" s="18" t="s">
        <v>0</v>
      </c>
      <c r="AA29" s="18" t="s">
        <v>0</v>
      </c>
      <c r="AB29" s="18" t="s">
        <v>0</v>
      </c>
      <c r="AC29" s="18" t="s">
        <v>0</v>
      </c>
      <c r="AD29" s="18" t="s">
        <v>543</v>
      </c>
      <c r="AE29" s="12"/>
      <c r="AF29" s="12"/>
      <c r="AG29" s="3" t="s">
        <v>69</v>
      </c>
      <c r="AH29" s="3" t="s">
        <v>243</v>
      </c>
      <c r="AI29" s="32">
        <v>11390.7</v>
      </c>
      <c r="AJ29" s="32">
        <v>5700.7</v>
      </c>
      <c r="AK29" s="32">
        <v>0</v>
      </c>
      <c r="AL29" s="33">
        <v>0</v>
      </c>
      <c r="AM29" s="32">
        <v>0</v>
      </c>
      <c r="AN29" s="32">
        <v>0</v>
      </c>
      <c r="AO29" s="32">
        <v>0</v>
      </c>
      <c r="AP29" s="32">
        <v>0</v>
      </c>
      <c r="AQ29" s="32">
        <v>11390.7</v>
      </c>
      <c r="AR29" s="32">
        <v>5700.7</v>
      </c>
      <c r="AS29" s="32">
        <v>32359.9</v>
      </c>
      <c r="AT29" s="32">
        <v>0</v>
      </c>
      <c r="AU29" s="32">
        <v>0</v>
      </c>
      <c r="AV29" s="32">
        <v>0</v>
      </c>
      <c r="AW29" s="32">
        <v>32359.9</v>
      </c>
      <c r="AX29" s="32">
        <v>400</v>
      </c>
      <c r="AY29" s="32">
        <v>0</v>
      </c>
      <c r="AZ29" s="32">
        <v>0</v>
      </c>
      <c r="BA29" s="32">
        <v>0</v>
      </c>
      <c r="BB29" s="32">
        <f>AX29</f>
        <v>400</v>
      </c>
      <c r="BC29" s="32">
        <v>400</v>
      </c>
      <c r="BD29" s="32">
        <v>0</v>
      </c>
      <c r="BE29" s="32">
        <v>0</v>
      </c>
      <c r="BF29" s="32">
        <v>0</v>
      </c>
      <c r="BG29" s="32">
        <f t="shared" si="105"/>
        <v>400</v>
      </c>
      <c r="BH29" s="32">
        <v>400</v>
      </c>
      <c r="BI29" s="32">
        <v>0</v>
      </c>
      <c r="BJ29" s="32">
        <v>0</v>
      </c>
      <c r="BK29" s="32">
        <v>0</v>
      </c>
      <c r="BL29" s="32">
        <f t="shared" si="106"/>
        <v>400</v>
      </c>
      <c r="BM29" s="32">
        <v>110.7</v>
      </c>
      <c r="BN29" s="32">
        <v>60.7</v>
      </c>
      <c r="BO29" s="32">
        <v>0</v>
      </c>
      <c r="BP29" s="32">
        <v>0</v>
      </c>
      <c r="BQ29" s="32">
        <v>0</v>
      </c>
      <c r="BR29" s="32">
        <v>0</v>
      </c>
      <c r="BS29" s="32">
        <v>0</v>
      </c>
      <c r="BT29" s="32">
        <v>0</v>
      </c>
      <c r="BU29" s="32">
        <v>110.7</v>
      </c>
      <c r="BV29" s="32">
        <v>60.7</v>
      </c>
      <c r="BW29" s="32">
        <f>32359.9-31959.9</f>
        <v>400</v>
      </c>
      <c r="BX29" s="32">
        <v>0</v>
      </c>
      <c r="BY29" s="32">
        <v>0</v>
      </c>
      <c r="BZ29" s="32">
        <v>0</v>
      </c>
      <c r="CA29" s="32">
        <f>BW29</f>
        <v>400</v>
      </c>
      <c r="CB29" s="32">
        <v>400</v>
      </c>
      <c r="CC29" s="32">
        <v>0</v>
      </c>
      <c r="CD29" s="32">
        <v>0</v>
      </c>
      <c r="CE29" s="32">
        <v>0</v>
      </c>
      <c r="CF29" s="32">
        <f>CB29</f>
        <v>400</v>
      </c>
      <c r="CG29" s="32">
        <v>400</v>
      </c>
      <c r="CH29" s="32">
        <v>0</v>
      </c>
      <c r="CI29" s="32">
        <v>0</v>
      </c>
      <c r="CJ29" s="32">
        <v>0</v>
      </c>
      <c r="CK29" s="32">
        <f t="shared" si="107"/>
        <v>400</v>
      </c>
      <c r="CL29" s="32">
        <v>400</v>
      </c>
      <c r="CM29" s="32">
        <v>0</v>
      </c>
      <c r="CN29" s="32">
        <v>0</v>
      </c>
      <c r="CO29" s="32">
        <v>0</v>
      </c>
      <c r="CP29" s="32">
        <f t="shared" si="108"/>
        <v>400</v>
      </c>
      <c r="CQ29" s="32">
        <v>11390.7</v>
      </c>
      <c r="CR29" s="32">
        <v>0</v>
      </c>
      <c r="CS29" s="32">
        <v>0</v>
      </c>
      <c r="CT29" s="32">
        <v>0</v>
      </c>
      <c r="CU29" s="32">
        <v>11390.7</v>
      </c>
      <c r="CV29" s="32">
        <v>32359.9</v>
      </c>
      <c r="CW29" s="32">
        <v>0</v>
      </c>
      <c r="CX29" s="32">
        <v>0</v>
      </c>
      <c r="CY29" s="32">
        <v>0</v>
      </c>
      <c r="CZ29" s="32">
        <v>32359.9</v>
      </c>
      <c r="DA29" s="32">
        <v>400</v>
      </c>
      <c r="DB29" s="32">
        <v>0</v>
      </c>
      <c r="DC29" s="32">
        <v>0</v>
      </c>
      <c r="DD29" s="32">
        <v>0</v>
      </c>
      <c r="DE29" s="32">
        <f>DA29</f>
        <v>400</v>
      </c>
      <c r="DF29" s="32">
        <v>110.7</v>
      </c>
      <c r="DG29" s="32">
        <v>0</v>
      </c>
      <c r="DH29" s="32">
        <v>0</v>
      </c>
      <c r="DI29" s="32">
        <v>0</v>
      </c>
      <c r="DJ29" s="32">
        <v>110.7</v>
      </c>
      <c r="DK29" s="32">
        <f>32359.9-31959.9</f>
        <v>400</v>
      </c>
      <c r="DL29" s="32">
        <v>0</v>
      </c>
      <c r="DM29" s="32">
        <v>0</v>
      </c>
      <c r="DN29" s="32">
        <v>0</v>
      </c>
      <c r="DO29" s="32">
        <f>DK29</f>
        <v>400</v>
      </c>
      <c r="DP29" s="32">
        <v>400</v>
      </c>
      <c r="DQ29" s="32">
        <v>0</v>
      </c>
      <c r="DR29" s="32">
        <v>0</v>
      </c>
      <c r="DS29" s="32">
        <v>0</v>
      </c>
      <c r="DT29" s="32">
        <f>DP29</f>
        <v>400</v>
      </c>
      <c r="DU29" s="13" t="s">
        <v>196</v>
      </c>
    </row>
    <row r="30" spans="1:125" s="1" customFormat="1" ht="409.5" x14ac:dyDescent="0.2">
      <c r="A30" s="11" t="s">
        <v>244</v>
      </c>
      <c r="B30" s="11" t="s">
        <v>245</v>
      </c>
      <c r="C30" s="10" t="s">
        <v>246</v>
      </c>
      <c r="D30" s="18" t="s">
        <v>541</v>
      </c>
      <c r="E30" s="29" t="s">
        <v>504</v>
      </c>
      <c r="F30" s="29" t="s">
        <v>513</v>
      </c>
      <c r="G30" s="18" t="s">
        <v>0</v>
      </c>
      <c r="H30" s="18" t="s">
        <v>0</v>
      </c>
      <c r="I30" s="18" t="s">
        <v>0</v>
      </c>
      <c r="J30" s="17" t="s">
        <v>0</v>
      </c>
      <c r="K30" s="18" t="s">
        <v>0</v>
      </c>
      <c r="L30" s="18" t="s">
        <v>0</v>
      </c>
      <c r="M30" s="18" t="s">
        <v>0</v>
      </c>
      <c r="N30" s="18" t="s">
        <v>0</v>
      </c>
      <c r="O30" s="18" t="s">
        <v>0</v>
      </c>
      <c r="P30" s="18" t="s">
        <v>0</v>
      </c>
      <c r="Q30" s="17" t="s">
        <v>0</v>
      </c>
      <c r="R30" s="18" t="s">
        <v>0</v>
      </c>
      <c r="S30" s="18" t="s">
        <v>0</v>
      </c>
      <c r="T30" s="18" t="s">
        <v>0</v>
      </c>
      <c r="U30" s="18" t="s">
        <v>0</v>
      </c>
      <c r="V30" s="18" t="s">
        <v>0</v>
      </c>
      <c r="W30" s="18" t="s">
        <v>0</v>
      </c>
      <c r="X30" s="18" t="s">
        <v>0</v>
      </c>
      <c r="Y30" s="18" t="s">
        <v>0</v>
      </c>
      <c r="Z30" s="18" t="s">
        <v>0</v>
      </c>
      <c r="AA30" s="18" t="s">
        <v>0</v>
      </c>
      <c r="AB30" s="18" t="s">
        <v>0</v>
      </c>
      <c r="AC30" s="18" t="s">
        <v>0</v>
      </c>
      <c r="AD30" s="18" t="s">
        <v>544</v>
      </c>
      <c r="AE30" s="12"/>
      <c r="AF30" s="12"/>
      <c r="AG30" s="3" t="s">
        <v>70</v>
      </c>
      <c r="AH30" s="3" t="s">
        <v>247</v>
      </c>
      <c r="AI30" s="32">
        <v>3871.2</v>
      </c>
      <c r="AJ30" s="32">
        <v>3173.9</v>
      </c>
      <c r="AK30" s="32">
        <v>0</v>
      </c>
      <c r="AL30" s="33">
        <v>0</v>
      </c>
      <c r="AM30" s="32">
        <v>0</v>
      </c>
      <c r="AN30" s="32">
        <v>0</v>
      </c>
      <c r="AO30" s="32">
        <v>0</v>
      </c>
      <c r="AP30" s="32">
        <v>0</v>
      </c>
      <c r="AQ30" s="32">
        <v>3871.2</v>
      </c>
      <c r="AR30" s="32">
        <v>3173.9</v>
      </c>
      <c r="AS30" s="32">
        <f>2956.2+50</f>
        <v>3006.2</v>
      </c>
      <c r="AT30" s="32">
        <v>0</v>
      </c>
      <c r="AU30" s="32">
        <v>0</v>
      </c>
      <c r="AV30" s="32">
        <v>0</v>
      </c>
      <c r="AW30" s="32">
        <f>AS30</f>
        <v>3006.2</v>
      </c>
      <c r="AX30" s="32">
        <f>50+5500+1014</f>
        <v>6564</v>
      </c>
      <c r="AY30" s="32">
        <v>0</v>
      </c>
      <c r="AZ30" s="32">
        <v>0</v>
      </c>
      <c r="BA30" s="32">
        <v>0</v>
      </c>
      <c r="BB30" s="32">
        <f>AX30</f>
        <v>6564</v>
      </c>
      <c r="BC30" s="32">
        <f>1014+241.3+50</f>
        <v>1305.3</v>
      </c>
      <c r="BD30" s="32">
        <v>0</v>
      </c>
      <c r="BE30" s="32">
        <v>0</v>
      </c>
      <c r="BF30" s="32">
        <v>0</v>
      </c>
      <c r="BG30" s="32">
        <f t="shared" si="105"/>
        <v>1305.3</v>
      </c>
      <c r="BH30" s="32">
        <f>1014+741.3+50</f>
        <v>1805.3</v>
      </c>
      <c r="BI30" s="32">
        <v>0</v>
      </c>
      <c r="BJ30" s="32">
        <v>0</v>
      </c>
      <c r="BK30" s="32">
        <v>0</v>
      </c>
      <c r="BL30" s="32">
        <f t="shared" si="106"/>
        <v>1805.3</v>
      </c>
      <c r="BM30" s="32">
        <v>3871.2</v>
      </c>
      <c r="BN30" s="32">
        <v>3173.9</v>
      </c>
      <c r="BO30" s="32">
        <v>0</v>
      </c>
      <c r="BP30" s="32">
        <v>0</v>
      </c>
      <c r="BQ30" s="32">
        <v>0</v>
      </c>
      <c r="BR30" s="32">
        <v>0</v>
      </c>
      <c r="BS30" s="32">
        <v>0</v>
      </c>
      <c r="BT30" s="32">
        <v>0</v>
      </c>
      <c r="BU30" s="32">
        <v>3871.2</v>
      </c>
      <c r="BV30" s="32">
        <v>3173.9</v>
      </c>
      <c r="BW30" s="32">
        <f>2956.2+50</f>
        <v>3006.2</v>
      </c>
      <c r="BX30" s="32">
        <v>0</v>
      </c>
      <c r="BY30" s="32">
        <v>0</v>
      </c>
      <c r="BZ30" s="32">
        <v>0</v>
      </c>
      <c r="CA30" s="32">
        <f>BW30</f>
        <v>3006.2</v>
      </c>
      <c r="CB30" s="32">
        <f>50+5500+1014</f>
        <v>6564</v>
      </c>
      <c r="CC30" s="32">
        <v>0</v>
      </c>
      <c r="CD30" s="32">
        <v>0</v>
      </c>
      <c r="CE30" s="32">
        <v>0</v>
      </c>
      <c r="CF30" s="32">
        <f>CB30</f>
        <v>6564</v>
      </c>
      <c r="CG30" s="32">
        <f>1014+241.3+50</f>
        <v>1305.3</v>
      </c>
      <c r="CH30" s="32">
        <v>0</v>
      </c>
      <c r="CI30" s="32">
        <v>0</v>
      </c>
      <c r="CJ30" s="32">
        <v>0</v>
      </c>
      <c r="CK30" s="32">
        <f t="shared" si="107"/>
        <v>1305.3</v>
      </c>
      <c r="CL30" s="32">
        <f>1014+741.3+50</f>
        <v>1805.3</v>
      </c>
      <c r="CM30" s="32">
        <v>0</v>
      </c>
      <c r="CN30" s="32">
        <v>0</v>
      </c>
      <c r="CO30" s="32">
        <v>0</v>
      </c>
      <c r="CP30" s="32">
        <f t="shared" si="108"/>
        <v>1805.3</v>
      </c>
      <c r="CQ30" s="32">
        <v>3871.2</v>
      </c>
      <c r="CR30" s="32">
        <v>0</v>
      </c>
      <c r="CS30" s="32">
        <v>0</v>
      </c>
      <c r="CT30" s="32">
        <v>0</v>
      </c>
      <c r="CU30" s="32">
        <v>3871.2</v>
      </c>
      <c r="CV30" s="32">
        <f>2956.2+50</f>
        <v>3006.2</v>
      </c>
      <c r="CW30" s="32">
        <v>0</v>
      </c>
      <c r="CX30" s="32">
        <v>0</v>
      </c>
      <c r="CY30" s="32">
        <v>0</v>
      </c>
      <c r="CZ30" s="32">
        <f>CV30</f>
        <v>3006.2</v>
      </c>
      <c r="DA30" s="32">
        <f>50+5500+1014</f>
        <v>6564</v>
      </c>
      <c r="DB30" s="32">
        <v>0</v>
      </c>
      <c r="DC30" s="32">
        <v>0</v>
      </c>
      <c r="DD30" s="32">
        <v>0</v>
      </c>
      <c r="DE30" s="32">
        <f>DA30</f>
        <v>6564</v>
      </c>
      <c r="DF30" s="32">
        <v>3871.2</v>
      </c>
      <c r="DG30" s="32">
        <v>0</v>
      </c>
      <c r="DH30" s="32">
        <v>0</v>
      </c>
      <c r="DI30" s="32">
        <v>0</v>
      </c>
      <c r="DJ30" s="32">
        <v>3871.2</v>
      </c>
      <c r="DK30" s="32">
        <f>2956.2+50</f>
        <v>3006.2</v>
      </c>
      <c r="DL30" s="32">
        <v>0</v>
      </c>
      <c r="DM30" s="32">
        <v>0</v>
      </c>
      <c r="DN30" s="32">
        <v>0</v>
      </c>
      <c r="DO30" s="32">
        <f>DK30</f>
        <v>3006.2</v>
      </c>
      <c r="DP30" s="32">
        <f>50+5500+1014</f>
        <v>6564</v>
      </c>
      <c r="DQ30" s="32">
        <v>0</v>
      </c>
      <c r="DR30" s="32">
        <v>0</v>
      </c>
      <c r="DS30" s="32">
        <v>0</v>
      </c>
      <c r="DT30" s="32">
        <f>DP30</f>
        <v>6564</v>
      </c>
      <c r="DU30" s="13" t="s">
        <v>196</v>
      </c>
    </row>
    <row r="31" spans="1:125" s="1" customFormat="1" ht="270" x14ac:dyDescent="0.2">
      <c r="A31" s="11" t="s">
        <v>248</v>
      </c>
      <c r="B31" s="11" t="s">
        <v>249</v>
      </c>
      <c r="C31" s="10" t="s">
        <v>250</v>
      </c>
      <c r="D31" s="37" t="s">
        <v>676</v>
      </c>
      <c r="E31" s="37" t="s">
        <v>504</v>
      </c>
      <c r="F31" s="37" t="s">
        <v>677</v>
      </c>
      <c r="G31" s="37" t="s">
        <v>678</v>
      </c>
      <c r="H31" s="37" t="s">
        <v>504</v>
      </c>
      <c r="I31" s="37" t="s">
        <v>679</v>
      </c>
      <c r="J31" s="37">
        <v>1033</v>
      </c>
      <c r="K31" s="37" t="s">
        <v>0</v>
      </c>
      <c r="L31" s="37" t="s">
        <v>0</v>
      </c>
      <c r="M31" s="37" t="s">
        <v>0</v>
      </c>
      <c r="N31" s="37" t="s">
        <v>0</v>
      </c>
      <c r="O31" s="37" t="s">
        <v>0</v>
      </c>
      <c r="P31" s="37" t="s">
        <v>0</v>
      </c>
      <c r="Q31" s="37" t="s">
        <v>0</v>
      </c>
      <c r="R31" s="37" t="s">
        <v>0</v>
      </c>
      <c r="S31" s="37" t="s">
        <v>0</v>
      </c>
      <c r="T31" s="37" t="s">
        <v>0</v>
      </c>
      <c r="U31" s="37" t="s">
        <v>0</v>
      </c>
      <c r="V31" s="37" t="s">
        <v>0</v>
      </c>
      <c r="W31" s="37" t="s">
        <v>0</v>
      </c>
      <c r="X31" s="37" t="s">
        <v>680</v>
      </c>
      <c r="Y31" s="37" t="s">
        <v>504</v>
      </c>
      <c r="Z31" s="37" t="s">
        <v>681</v>
      </c>
      <c r="AA31" s="37" t="s">
        <v>682</v>
      </c>
      <c r="AB31" s="37" t="s">
        <v>504</v>
      </c>
      <c r="AC31" s="37" t="s">
        <v>683</v>
      </c>
      <c r="AD31" s="37" t="s">
        <v>687</v>
      </c>
      <c r="AE31" s="12"/>
      <c r="AF31" s="12"/>
      <c r="AG31" s="3" t="s">
        <v>57</v>
      </c>
      <c r="AH31" s="3" t="s">
        <v>208</v>
      </c>
      <c r="AI31" s="32">
        <v>88128.3</v>
      </c>
      <c r="AJ31" s="32">
        <v>85540.1</v>
      </c>
      <c r="AK31" s="32">
        <v>0</v>
      </c>
      <c r="AL31" s="33">
        <v>0</v>
      </c>
      <c r="AM31" s="32">
        <v>0</v>
      </c>
      <c r="AN31" s="32">
        <v>0</v>
      </c>
      <c r="AO31" s="32">
        <v>0</v>
      </c>
      <c r="AP31" s="32">
        <v>0</v>
      </c>
      <c r="AQ31" s="32">
        <v>88128.3</v>
      </c>
      <c r="AR31" s="32">
        <v>85540.1</v>
      </c>
      <c r="AS31" s="32">
        <f>126859.9-AS44</f>
        <v>126754.9</v>
      </c>
      <c r="AT31" s="32">
        <v>5000</v>
      </c>
      <c r="AU31" s="32">
        <v>0</v>
      </c>
      <c r="AV31" s="32">
        <v>0</v>
      </c>
      <c r="AW31" s="32">
        <f>AS31-AT31</f>
        <v>121754.9</v>
      </c>
      <c r="AX31" s="32">
        <f>91796.8-105</f>
        <v>91691.8</v>
      </c>
      <c r="AY31" s="32">
        <v>0</v>
      </c>
      <c r="AZ31" s="32">
        <v>0</v>
      </c>
      <c r="BA31" s="32">
        <v>0</v>
      </c>
      <c r="BB31" s="32">
        <f>AX31</f>
        <v>91691.8</v>
      </c>
      <c r="BC31" s="32">
        <f>89834.6-BC44</f>
        <v>89729.600000000006</v>
      </c>
      <c r="BD31" s="32">
        <v>0</v>
      </c>
      <c r="BE31" s="32">
        <v>0</v>
      </c>
      <c r="BF31" s="32">
        <v>0</v>
      </c>
      <c r="BG31" s="32">
        <f t="shared" si="105"/>
        <v>89729.600000000006</v>
      </c>
      <c r="BH31" s="32">
        <f>89838.6-BH44</f>
        <v>89733.6</v>
      </c>
      <c r="BI31" s="32">
        <v>0</v>
      </c>
      <c r="BJ31" s="32">
        <v>0</v>
      </c>
      <c r="BK31" s="32">
        <v>0</v>
      </c>
      <c r="BL31" s="32">
        <f t="shared" si="106"/>
        <v>89733.6</v>
      </c>
      <c r="BM31" s="32">
        <v>86642.7</v>
      </c>
      <c r="BN31" s="32">
        <v>84654.5</v>
      </c>
      <c r="BO31" s="32">
        <v>0</v>
      </c>
      <c r="BP31" s="32">
        <v>0</v>
      </c>
      <c r="BQ31" s="32">
        <v>0</v>
      </c>
      <c r="BR31" s="32">
        <v>0</v>
      </c>
      <c r="BS31" s="32">
        <v>0</v>
      </c>
      <c r="BT31" s="32">
        <v>0</v>
      </c>
      <c r="BU31" s="32">
        <v>86642.7</v>
      </c>
      <c r="BV31" s="32">
        <v>84654.5</v>
      </c>
      <c r="BW31" s="32">
        <f>126859.9-BW44-30622.9</f>
        <v>96237</v>
      </c>
      <c r="BX31" s="32">
        <f>5000-4927.9</f>
        <v>72.100000000000364</v>
      </c>
      <c r="BY31" s="32">
        <v>0</v>
      </c>
      <c r="BZ31" s="32">
        <v>0</v>
      </c>
      <c r="CA31" s="32">
        <f>BW31-BX31</f>
        <v>96164.9</v>
      </c>
      <c r="CB31" s="32">
        <f>91796.8-105-2055+105</f>
        <v>89741.8</v>
      </c>
      <c r="CC31" s="32">
        <v>0</v>
      </c>
      <c r="CD31" s="32">
        <v>0</v>
      </c>
      <c r="CE31" s="32">
        <v>0</v>
      </c>
      <c r="CF31" s="32">
        <f>CB31</f>
        <v>89741.8</v>
      </c>
      <c r="CG31" s="32">
        <f>89729.6-950</f>
        <v>88779.6</v>
      </c>
      <c r="CH31" s="32">
        <v>0</v>
      </c>
      <c r="CI31" s="32">
        <v>0</v>
      </c>
      <c r="CJ31" s="32">
        <v>0</v>
      </c>
      <c r="CK31" s="32">
        <f t="shared" si="107"/>
        <v>88779.6</v>
      </c>
      <c r="CL31" s="32">
        <f>89733.6-950</f>
        <v>88783.6</v>
      </c>
      <c r="CM31" s="32">
        <v>0</v>
      </c>
      <c r="CN31" s="32">
        <v>0</v>
      </c>
      <c r="CO31" s="32">
        <v>0</v>
      </c>
      <c r="CP31" s="32">
        <f t="shared" si="108"/>
        <v>88783.6</v>
      </c>
      <c r="CQ31" s="32">
        <v>88128.3</v>
      </c>
      <c r="CR31" s="32">
        <v>0</v>
      </c>
      <c r="CS31" s="32">
        <v>0</v>
      </c>
      <c r="CT31" s="32">
        <v>0</v>
      </c>
      <c r="CU31" s="32">
        <v>88128.3</v>
      </c>
      <c r="CV31" s="32">
        <f>126859.9-CV44</f>
        <v>126754.9</v>
      </c>
      <c r="CW31" s="32">
        <v>5000</v>
      </c>
      <c r="CX31" s="32">
        <v>0</v>
      </c>
      <c r="CY31" s="32">
        <v>0</v>
      </c>
      <c r="CZ31" s="32">
        <f>CV31-CW31</f>
        <v>121754.9</v>
      </c>
      <c r="DA31" s="32">
        <f>91796.8-105</f>
        <v>91691.8</v>
      </c>
      <c r="DB31" s="32">
        <v>0</v>
      </c>
      <c r="DC31" s="32">
        <v>0</v>
      </c>
      <c r="DD31" s="32">
        <v>0</v>
      </c>
      <c r="DE31" s="32">
        <f>DA31</f>
        <v>91691.8</v>
      </c>
      <c r="DF31" s="32">
        <v>86642.7</v>
      </c>
      <c r="DG31" s="32">
        <v>0</v>
      </c>
      <c r="DH31" s="32">
        <v>0</v>
      </c>
      <c r="DI31" s="32">
        <v>0</v>
      </c>
      <c r="DJ31" s="32">
        <v>86642.7</v>
      </c>
      <c r="DK31" s="32">
        <f>126859.9-DK44-30622.9</f>
        <v>96237</v>
      </c>
      <c r="DL31" s="32">
        <f>5000-4927.9</f>
        <v>72.100000000000364</v>
      </c>
      <c r="DM31" s="32">
        <v>0</v>
      </c>
      <c r="DN31" s="32">
        <v>0</v>
      </c>
      <c r="DO31" s="32">
        <f>DK31-DL31</f>
        <v>96164.9</v>
      </c>
      <c r="DP31" s="32">
        <f>91796.8-105-2055+105</f>
        <v>89741.8</v>
      </c>
      <c r="DQ31" s="32">
        <v>0</v>
      </c>
      <c r="DR31" s="32">
        <v>0</v>
      </c>
      <c r="DS31" s="32">
        <v>0</v>
      </c>
      <c r="DT31" s="32">
        <f>DP31</f>
        <v>89741.8</v>
      </c>
      <c r="DU31" s="13" t="s">
        <v>251</v>
      </c>
    </row>
    <row r="32" spans="1:125" s="1" customFormat="1" ht="112.5" x14ac:dyDescent="0.2">
      <c r="A32" s="11" t="s">
        <v>252</v>
      </c>
      <c r="B32" s="11" t="s">
        <v>253</v>
      </c>
      <c r="C32" s="10" t="s">
        <v>254</v>
      </c>
      <c r="D32" s="37" t="s">
        <v>541</v>
      </c>
      <c r="E32" s="37" t="s">
        <v>504</v>
      </c>
      <c r="F32" s="37" t="s">
        <v>684</v>
      </c>
      <c r="G32" s="37" t="s">
        <v>0</v>
      </c>
      <c r="H32" s="37" t="s">
        <v>0</v>
      </c>
      <c r="I32" s="37" t="s">
        <v>0</v>
      </c>
      <c r="J32" s="37" t="s">
        <v>0</v>
      </c>
      <c r="K32" s="37" t="s">
        <v>0</v>
      </c>
      <c r="L32" s="37" t="s">
        <v>0</v>
      </c>
      <c r="M32" s="37" t="s">
        <v>0</v>
      </c>
      <c r="N32" s="37" t="s">
        <v>0</v>
      </c>
      <c r="O32" s="37" t="s">
        <v>0</v>
      </c>
      <c r="P32" s="37" t="s">
        <v>0</v>
      </c>
      <c r="Q32" s="37" t="s">
        <v>0</v>
      </c>
      <c r="R32" s="37" t="s">
        <v>0</v>
      </c>
      <c r="S32" s="37" t="s">
        <v>0</v>
      </c>
      <c r="T32" s="37" t="s">
        <v>0</v>
      </c>
      <c r="U32" s="37" t="s">
        <v>0</v>
      </c>
      <c r="V32" s="37" t="s">
        <v>0</v>
      </c>
      <c r="W32" s="37" t="s">
        <v>0</v>
      </c>
      <c r="X32" s="37" t="s">
        <v>685</v>
      </c>
      <c r="Y32" s="37" t="s">
        <v>504</v>
      </c>
      <c r="Z32" s="37" t="s">
        <v>686</v>
      </c>
      <c r="AA32" s="37" t="s">
        <v>0</v>
      </c>
      <c r="AB32" s="37" t="s">
        <v>0</v>
      </c>
      <c r="AC32" s="37" t="s">
        <v>0</v>
      </c>
      <c r="AD32" s="37" t="s">
        <v>688</v>
      </c>
      <c r="AE32" s="12"/>
      <c r="AF32" s="12"/>
      <c r="AG32" s="3" t="s">
        <v>57</v>
      </c>
      <c r="AH32" s="3" t="s">
        <v>255</v>
      </c>
      <c r="AI32" s="32">
        <v>66591.7</v>
      </c>
      <c r="AJ32" s="32">
        <v>59875.4</v>
      </c>
      <c r="AK32" s="32">
        <v>0</v>
      </c>
      <c r="AL32" s="33">
        <v>0</v>
      </c>
      <c r="AM32" s="32">
        <v>0</v>
      </c>
      <c r="AN32" s="32">
        <v>0</v>
      </c>
      <c r="AO32" s="32">
        <v>10000</v>
      </c>
      <c r="AP32" s="32">
        <v>5000</v>
      </c>
      <c r="AQ32" s="32">
        <v>56591.7</v>
      </c>
      <c r="AR32" s="32">
        <v>54875.4</v>
      </c>
      <c r="AS32" s="32">
        <v>63913.1</v>
      </c>
      <c r="AT32" s="32">
        <v>0</v>
      </c>
      <c r="AU32" s="32">
        <v>0</v>
      </c>
      <c r="AV32" s="32">
        <v>10000</v>
      </c>
      <c r="AW32" s="32">
        <f>AS32-AV32</f>
        <v>53913.1</v>
      </c>
      <c r="AX32" s="32">
        <v>68847.100000000006</v>
      </c>
      <c r="AY32" s="32">
        <v>0</v>
      </c>
      <c r="AZ32" s="32">
        <v>0</v>
      </c>
      <c r="BA32" s="32">
        <v>10000</v>
      </c>
      <c r="BB32" s="32">
        <f>AX32-BA32</f>
        <v>58847.100000000006</v>
      </c>
      <c r="BC32" s="32">
        <f>51049.6</f>
        <v>51049.599999999999</v>
      </c>
      <c r="BD32" s="32">
        <v>0</v>
      </c>
      <c r="BE32" s="32">
        <v>0</v>
      </c>
      <c r="BF32" s="32">
        <v>0</v>
      </c>
      <c r="BG32" s="32">
        <f t="shared" si="105"/>
        <v>51049.599999999999</v>
      </c>
      <c r="BH32" s="32">
        <f>51052.1+0.1</f>
        <v>51052.2</v>
      </c>
      <c r="BI32" s="32">
        <v>0</v>
      </c>
      <c r="BJ32" s="32">
        <v>0</v>
      </c>
      <c r="BK32" s="32">
        <v>0</v>
      </c>
      <c r="BL32" s="32">
        <f t="shared" si="106"/>
        <v>51052.2</v>
      </c>
      <c r="BM32" s="32">
        <v>56015.5</v>
      </c>
      <c r="BN32" s="32">
        <v>49391.1</v>
      </c>
      <c r="BO32" s="32">
        <v>0</v>
      </c>
      <c r="BP32" s="32">
        <v>0</v>
      </c>
      <c r="BQ32" s="32">
        <v>0</v>
      </c>
      <c r="BR32" s="32">
        <v>0</v>
      </c>
      <c r="BS32" s="32">
        <v>10000</v>
      </c>
      <c r="BT32" s="32">
        <v>5000</v>
      </c>
      <c r="BU32" s="32">
        <v>46015.5</v>
      </c>
      <c r="BV32" s="32">
        <v>44391.1</v>
      </c>
      <c r="BW32" s="32">
        <f>63913.1-2041.3</f>
        <v>61871.799999999996</v>
      </c>
      <c r="BX32" s="32">
        <v>0</v>
      </c>
      <c r="BY32" s="32">
        <v>0</v>
      </c>
      <c r="BZ32" s="32">
        <v>10000</v>
      </c>
      <c r="CA32" s="32">
        <f>BW32-BZ32</f>
        <v>51871.799999999996</v>
      </c>
      <c r="CB32" s="32">
        <f>68847.1-903.3</f>
        <v>67943.8</v>
      </c>
      <c r="CC32" s="32">
        <v>0</v>
      </c>
      <c r="CD32" s="32">
        <v>0</v>
      </c>
      <c r="CE32" s="32">
        <v>10000</v>
      </c>
      <c r="CF32" s="32">
        <f>CB32-CE32</f>
        <v>57943.8</v>
      </c>
      <c r="CG32" s="32">
        <f>51049.6-403.3</f>
        <v>50646.299999999996</v>
      </c>
      <c r="CH32" s="32">
        <v>0</v>
      </c>
      <c r="CI32" s="32">
        <v>0</v>
      </c>
      <c r="CJ32" s="32">
        <v>0</v>
      </c>
      <c r="CK32" s="32">
        <f t="shared" si="107"/>
        <v>50646.299999999996</v>
      </c>
      <c r="CL32" s="32">
        <f>51052.1+0.1-403.3</f>
        <v>50648.899999999994</v>
      </c>
      <c r="CM32" s="32">
        <v>0</v>
      </c>
      <c r="CN32" s="32">
        <v>0</v>
      </c>
      <c r="CO32" s="32">
        <v>0</v>
      </c>
      <c r="CP32" s="32">
        <f t="shared" si="108"/>
        <v>50648.899999999994</v>
      </c>
      <c r="CQ32" s="32">
        <v>66591.7</v>
      </c>
      <c r="CR32" s="32">
        <v>0</v>
      </c>
      <c r="CS32" s="32">
        <v>0</v>
      </c>
      <c r="CT32" s="32">
        <v>10000</v>
      </c>
      <c r="CU32" s="32">
        <v>56591.7</v>
      </c>
      <c r="CV32" s="32">
        <v>63913.1</v>
      </c>
      <c r="CW32" s="32">
        <v>0</v>
      </c>
      <c r="CX32" s="32">
        <v>0</v>
      </c>
      <c r="CY32" s="32">
        <v>10000</v>
      </c>
      <c r="CZ32" s="32">
        <f>CV32-CY32</f>
        <v>53913.1</v>
      </c>
      <c r="DA32" s="32">
        <v>68847.100000000006</v>
      </c>
      <c r="DB32" s="32">
        <v>0</v>
      </c>
      <c r="DC32" s="32">
        <v>0</v>
      </c>
      <c r="DD32" s="32">
        <v>10000</v>
      </c>
      <c r="DE32" s="32">
        <f>DA32-DD32</f>
        <v>58847.100000000006</v>
      </c>
      <c r="DF32" s="32">
        <v>56015.5</v>
      </c>
      <c r="DG32" s="32">
        <v>0</v>
      </c>
      <c r="DH32" s="32">
        <v>0</v>
      </c>
      <c r="DI32" s="32">
        <v>10000</v>
      </c>
      <c r="DJ32" s="32">
        <v>46015.5</v>
      </c>
      <c r="DK32" s="32">
        <f>63913.1-2041.3</f>
        <v>61871.799999999996</v>
      </c>
      <c r="DL32" s="32">
        <v>0</v>
      </c>
      <c r="DM32" s="32">
        <v>0</v>
      </c>
      <c r="DN32" s="32">
        <v>10000</v>
      </c>
      <c r="DO32" s="32">
        <f>DK32-DN32</f>
        <v>51871.799999999996</v>
      </c>
      <c r="DP32" s="32">
        <f>68847.1-903.3</f>
        <v>67943.8</v>
      </c>
      <c r="DQ32" s="32">
        <v>0</v>
      </c>
      <c r="DR32" s="32">
        <v>0</v>
      </c>
      <c r="DS32" s="32">
        <v>10000</v>
      </c>
      <c r="DT32" s="32">
        <f>DP32-DS32</f>
        <v>57943.8</v>
      </c>
      <c r="DU32" s="13" t="s">
        <v>184</v>
      </c>
    </row>
    <row r="33" spans="1:125" s="1" customFormat="1" ht="236.25" x14ac:dyDescent="0.2">
      <c r="A33" s="11" t="s">
        <v>256</v>
      </c>
      <c r="B33" s="11" t="s">
        <v>257</v>
      </c>
      <c r="C33" s="10" t="s">
        <v>258</v>
      </c>
      <c r="D33" s="18" t="s">
        <v>545</v>
      </c>
      <c r="E33" s="29" t="s">
        <v>532</v>
      </c>
      <c r="F33" s="29" t="s">
        <v>546</v>
      </c>
      <c r="G33" s="18" t="s">
        <v>0</v>
      </c>
      <c r="H33" s="18" t="s">
        <v>0</v>
      </c>
      <c r="I33" s="18" t="s">
        <v>0</v>
      </c>
      <c r="J33" s="17" t="s">
        <v>0</v>
      </c>
      <c r="K33" s="18" t="s">
        <v>0</v>
      </c>
      <c r="L33" s="18" t="s">
        <v>0</v>
      </c>
      <c r="M33" s="18" t="s">
        <v>0</v>
      </c>
      <c r="N33" s="18" t="s">
        <v>0</v>
      </c>
      <c r="O33" s="18" t="s">
        <v>0</v>
      </c>
      <c r="P33" s="18" t="s">
        <v>0</v>
      </c>
      <c r="Q33" s="17" t="s">
        <v>0</v>
      </c>
      <c r="R33" s="18" t="s">
        <v>0</v>
      </c>
      <c r="S33" s="18" t="s">
        <v>0</v>
      </c>
      <c r="T33" s="18" t="s">
        <v>0</v>
      </c>
      <c r="U33" s="18" t="s">
        <v>0</v>
      </c>
      <c r="V33" s="18" t="s">
        <v>0</v>
      </c>
      <c r="W33" s="18" t="s">
        <v>0</v>
      </c>
      <c r="X33" s="18" t="s">
        <v>547</v>
      </c>
      <c r="Y33" s="18" t="s">
        <v>504</v>
      </c>
      <c r="Z33" s="18" t="s">
        <v>548</v>
      </c>
      <c r="AA33" s="18" t="s">
        <v>0</v>
      </c>
      <c r="AB33" s="18" t="s">
        <v>0</v>
      </c>
      <c r="AC33" s="18" t="s">
        <v>0</v>
      </c>
      <c r="AD33" s="18" t="s">
        <v>549</v>
      </c>
      <c r="AE33" s="12"/>
      <c r="AF33" s="12"/>
      <c r="AG33" s="3" t="s">
        <v>52</v>
      </c>
      <c r="AH33" s="3" t="s">
        <v>259</v>
      </c>
      <c r="AI33" s="32">
        <v>204937</v>
      </c>
      <c r="AJ33" s="32">
        <v>203725.4</v>
      </c>
      <c r="AK33" s="32">
        <v>0</v>
      </c>
      <c r="AL33" s="33">
        <v>0</v>
      </c>
      <c r="AM33" s="32">
        <v>0</v>
      </c>
      <c r="AN33" s="32">
        <v>0</v>
      </c>
      <c r="AO33" s="32">
        <v>200000</v>
      </c>
      <c r="AP33" s="32">
        <v>200000</v>
      </c>
      <c r="AQ33" s="32">
        <v>4937</v>
      </c>
      <c r="AR33" s="32">
        <v>3725.4</v>
      </c>
      <c r="AS33" s="32">
        <v>15696.5</v>
      </c>
      <c r="AT33" s="32">
        <v>0</v>
      </c>
      <c r="AU33" s="32">
        <v>3456.5</v>
      </c>
      <c r="AV33" s="32">
        <v>0</v>
      </c>
      <c r="AW33" s="32">
        <f>AS33-AU33</f>
        <v>12240</v>
      </c>
      <c r="AX33" s="32">
        <v>5000</v>
      </c>
      <c r="AY33" s="32">
        <v>0</v>
      </c>
      <c r="AZ33" s="32">
        <v>0</v>
      </c>
      <c r="BA33" s="32">
        <v>0</v>
      </c>
      <c r="BB33" s="32">
        <f>AX33</f>
        <v>5000</v>
      </c>
      <c r="BC33" s="32">
        <v>5000</v>
      </c>
      <c r="BD33" s="32">
        <v>0</v>
      </c>
      <c r="BE33" s="32">
        <v>0</v>
      </c>
      <c r="BF33" s="32">
        <v>0</v>
      </c>
      <c r="BG33" s="32">
        <f t="shared" si="105"/>
        <v>5000</v>
      </c>
      <c r="BH33" s="32">
        <v>5000</v>
      </c>
      <c r="BI33" s="32">
        <v>0</v>
      </c>
      <c r="BJ33" s="32">
        <v>0</v>
      </c>
      <c r="BK33" s="32">
        <v>0</v>
      </c>
      <c r="BL33" s="32">
        <f t="shared" si="106"/>
        <v>5000</v>
      </c>
      <c r="BM33" s="32">
        <v>204937</v>
      </c>
      <c r="BN33" s="32">
        <v>203725.4</v>
      </c>
      <c r="BO33" s="32">
        <v>0</v>
      </c>
      <c r="BP33" s="32">
        <v>0</v>
      </c>
      <c r="BQ33" s="32">
        <v>0</v>
      </c>
      <c r="BR33" s="32">
        <v>0</v>
      </c>
      <c r="BS33" s="32">
        <v>200000</v>
      </c>
      <c r="BT33" s="32">
        <v>200000</v>
      </c>
      <c r="BU33" s="32">
        <v>4937</v>
      </c>
      <c r="BV33" s="32">
        <v>3725.4</v>
      </c>
      <c r="BW33" s="32">
        <v>15696.5</v>
      </c>
      <c r="BX33" s="32">
        <v>0</v>
      </c>
      <c r="BY33" s="32">
        <v>3456.5</v>
      </c>
      <c r="BZ33" s="32">
        <v>0</v>
      </c>
      <c r="CA33" s="32">
        <f>BW33-BY33</f>
        <v>12240</v>
      </c>
      <c r="CB33" s="32">
        <v>5000</v>
      </c>
      <c r="CC33" s="32">
        <v>0</v>
      </c>
      <c r="CD33" s="32">
        <v>0</v>
      </c>
      <c r="CE33" s="32">
        <v>0</v>
      </c>
      <c r="CF33" s="32">
        <f>CB33</f>
        <v>5000</v>
      </c>
      <c r="CG33" s="32">
        <v>5000</v>
      </c>
      <c r="CH33" s="32">
        <v>0</v>
      </c>
      <c r="CI33" s="32">
        <v>0</v>
      </c>
      <c r="CJ33" s="32">
        <v>0</v>
      </c>
      <c r="CK33" s="32">
        <f t="shared" si="107"/>
        <v>5000</v>
      </c>
      <c r="CL33" s="32">
        <v>5000</v>
      </c>
      <c r="CM33" s="32">
        <v>0</v>
      </c>
      <c r="CN33" s="32">
        <v>0</v>
      </c>
      <c r="CO33" s="32">
        <v>0</v>
      </c>
      <c r="CP33" s="32">
        <f t="shared" si="108"/>
        <v>5000</v>
      </c>
      <c r="CQ33" s="32">
        <v>204937</v>
      </c>
      <c r="CR33" s="32">
        <v>0</v>
      </c>
      <c r="CS33" s="32">
        <v>0</v>
      </c>
      <c r="CT33" s="32">
        <v>200000</v>
      </c>
      <c r="CU33" s="32">
        <v>4937</v>
      </c>
      <c r="CV33" s="32">
        <v>15696.5</v>
      </c>
      <c r="CW33" s="32">
        <v>0</v>
      </c>
      <c r="CX33" s="32">
        <v>3456.5</v>
      </c>
      <c r="CY33" s="32">
        <v>0</v>
      </c>
      <c r="CZ33" s="32">
        <f>CV33-CX33</f>
        <v>12240</v>
      </c>
      <c r="DA33" s="32">
        <v>5000</v>
      </c>
      <c r="DB33" s="32">
        <v>0</v>
      </c>
      <c r="DC33" s="32">
        <v>0</v>
      </c>
      <c r="DD33" s="32">
        <v>0</v>
      </c>
      <c r="DE33" s="32">
        <f>DA33</f>
        <v>5000</v>
      </c>
      <c r="DF33" s="32">
        <v>204937</v>
      </c>
      <c r="DG33" s="32">
        <v>0</v>
      </c>
      <c r="DH33" s="32">
        <v>0</v>
      </c>
      <c r="DI33" s="32">
        <v>200000</v>
      </c>
      <c r="DJ33" s="32">
        <v>4937</v>
      </c>
      <c r="DK33" s="32">
        <v>15696.5</v>
      </c>
      <c r="DL33" s="32">
        <v>0</v>
      </c>
      <c r="DM33" s="32">
        <v>3456.5</v>
      </c>
      <c r="DN33" s="32">
        <v>0</v>
      </c>
      <c r="DO33" s="32">
        <f>DK33-DM33</f>
        <v>12240</v>
      </c>
      <c r="DP33" s="32">
        <v>5000</v>
      </c>
      <c r="DQ33" s="32">
        <v>0</v>
      </c>
      <c r="DR33" s="32">
        <v>0</v>
      </c>
      <c r="DS33" s="32">
        <v>0</v>
      </c>
      <c r="DT33" s="32">
        <f>DP33</f>
        <v>5000</v>
      </c>
      <c r="DU33" s="13" t="s">
        <v>184</v>
      </c>
    </row>
    <row r="34" spans="1:125" s="1" customFormat="1" ht="191.25" x14ac:dyDescent="0.2">
      <c r="A34" s="11" t="s">
        <v>260</v>
      </c>
      <c r="B34" s="11" t="s">
        <v>261</v>
      </c>
      <c r="C34" s="10" t="s">
        <v>262</v>
      </c>
      <c r="D34" s="18" t="s">
        <v>545</v>
      </c>
      <c r="E34" s="18" t="s">
        <v>532</v>
      </c>
      <c r="F34" s="18" t="s">
        <v>546</v>
      </c>
      <c r="G34" s="18" t="s">
        <v>0</v>
      </c>
      <c r="H34" s="18" t="s">
        <v>0</v>
      </c>
      <c r="I34" s="18" t="s">
        <v>0</v>
      </c>
      <c r="J34" s="17" t="s">
        <v>0</v>
      </c>
      <c r="K34" s="18" t="s">
        <v>0</v>
      </c>
      <c r="L34" s="18" t="s">
        <v>0</v>
      </c>
      <c r="M34" s="18" t="s">
        <v>0</v>
      </c>
      <c r="N34" s="18" t="s">
        <v>0</v>
      </c>
      <c r="O34" s="18" t="s">
        <v>0</v>
      </c>
      <c r="P34" s="18" t="s">
        <v>0</v>
      </c>
      <c r="Q34" s="17" t="s">
        <v>0</v>
      </c>
      <c r="R34" s="18" t="s">
        <v>0</v>
      </c>
      <c r="S34" s="18" t="s">
        <v>0</v>
      </c>
      <c r="T34" s="18" t="s">
        <v>0</v>
      </c>
      <c r="U34" s="18" t="s">
        <v>0</v>
      </c>
      <c r="V34" s="18" t="s">
        <v>0</v>
      </c>
      <c r="W34" s="18" t="s">
        <v>0</v>
      </c>
      <c r="X34" s="18" t="s">
        <v>547</v>
      </c>
      <c r="Y34" s="18" t="s">
        <v>504</v>
      </c>
      <c r="Z34" s="18" t="s">
        <v>548</v>
      </c>
      <c r="AA34" s="18" t="s">
        <v>0</v>
      </c>
      <c r="AB34" s="18" t="s">
        <v>0</v>
      </c>
      <c r="AC34" s="18" t="s">
        <v>0</v>
      </c>
      <c r="AD34" s="18" t="s">
        <v>550</v>
      </c>
      <c r="AE34" s="12"/>
      <c r="AF34" s="12"/>
      <c r="AG34" s="3" t="s">
        <v>52</v>
      </c>
      <c r="AH34" s="3" t="s">
        <v>259</v>
      </c>
      <c r="AI34" s="32">
        <v>1400</v>
      </c>
      <c r="AJ34" s="32">
        <v>1150</v>
      </c>
      <c r="AK34" s="32">
        <v>0</v>
      </c>
      <c r="AL34" s="33">
        <v>0</v>
      </c>
      <c r="AM34" s="32">
        <v>0</v>
      </c>
      <c r="AN34" s="32">
        <v>0</v>
      </c>
      <c r="AO34" s="32">
        <v>0</v>
      </c>
      <c r="AP34" s="32">
        <v>0</v>
      </c>
      <c r="AQ34" s="32">
        <v>1400</v>
      </c>
      <c r="AR34" s="32">
        <v>1150</v>
      </c>
      <c r="AS34" s="32">
        <v>0</v>
      </c>
      <c r="AT34" s="32">
        <v>0</v>
      </c>
      <c r="AU34" s="32">
        <v>0</v>
      </c>
      <c r="AV34" s="32">
        <v>0</v>
      </c>
      <c r="AW34" s="32">
        <v>0</v>
      </c>
      <c r="AX34" s="32">
        <v>0</v>
      </c>
      <c r="AY34" s="32">
        <v>0</v>
      </c>
      <c r="AZ34" s="32">
        <v>0</v>
      </c>
      <c r="BA34" s="32">
        <v>0</v>
      </c>
      <c r="BB34" s="32">
        <v>0</v>
      </c>
      <c r="BC34" s="32">
        <v>0</v>
      </c>
      <c r="BD34" s="32">
        <v>0</v>
      </c>
      <c r="BE34" s="32">
        <v>0</v>
      </c>
      <c r="BF34" s="32">
        <v>0</v>
      </c>
      <c r="BG34" s="32">
        <v>0</v>
      </c>
      <c r="BH34" s="32">
        <v>0</v>
      </c>
      <c r="BI34" s="32">
        <v>0</v>
      </c>
      <c r="BJ34" s="32">
        <v>0</v>
      </c>
      <c r="BK34" s="32">
        <v>0</v>
      </c>
      <c r="BL34" s="32">
        <v>0</v>
      </c>
      <c r="BM34" s="32">
        <v>1400</v>
      </c>
      <c r="BN34" s="32">
        <v>1150</v>
      </c>
      <c r="BO34" s="32">
        <v>0</v>
      </c>
      <c r="BP34" s="32">
        <v>0</v>
      </c>
      <c r="BQ34" s="32">
        <v>0</v>
      </c>
      <c r="BR34" s="32">
        <v>0</v>
      </c>
      <c r="BS34" s="32">
        <v>0</v>
      </c>
      <c r="BT34" s="32">
        <v>0</v>
      </c>
      <c r="BU34" s="32">
        <v>1400</v>
      </c>
      <c r="BV34" s="32">
        <v>1150</v>
      </c>
      <c r="BW34" s="32">
        <v>0</v>
      </c>
      <c r="BX34" s="32">
        <v>0</v>
      </c>
      <c r="BY34" s="32">
        <v>0</v>
      </c>
      <c r="BZ34" s="32">
        <v>0</v>
      </c>
      <c r="CA34" s="32">
        <v>0</v>
      </c>
      <c r="CB34" s="32">
        <v>0</v>
      </c>
      <c r="CC34" s="32">
        <v>0</v>
      </c>
      <c r="CD34" s="32">
        <v>0</v>
      </c>
      <c r="CE34" s="32">
        <v>0</v>
      </c>
      <c r="CF34" s="32">
        <v>0</v>
      </c>
      <c r="CG34" s="32">
        <v>0</v>
      </c>
      <c r="CH34" s="32">
        <v>0</v>
      </c>
      <c r="CI34" s="32">
        <v>0</v>
      </c>
      <c r="CJ34" s="32">
        <v>0</v>
      </c>
      <c r="CK34" s="32">
        <v>0</v>
      </c>
      <c r="CL34" s="32">
        <v>0</v>
      </c>
      <c r="CM34" s="32">
        <v>0</v>
      </c>
      <c r="CN34" s="32">
        <v>0</v>
      </c>
      <c r="CO34" s="32">
        <v>0</v>
      </c>
      <c r="CP34" s="32">
        <v>0</v>
      </c>
      <c r="CQ34" s="32">
        <v>1400</v>
      </c>
      <c r="CR34" s="32">
        <v>0</v>
      </c>
      <c r="CS34" s="32">
        <v>0</v>
      </c>
      <c r="CT34" s="32">
        <v>0</v>
      </c>
      <c r="CU34" s="32">
        <v>1400</v>
      </c>
      <c r="CV34" s="32">
        <v>0</v>
      </c>
      <c r="CW34" s="32">
        <v>0</v>
      </c>
      <c r="CX34" s="32">
        <v>0</v>
      </c>
      <c r="CY34" s="32">
        <v>0</v>
      </c>
      <c r="CZ34" s="32">
        <v>0</v>
      </c>
      <c r="DA34" s="32">
        <v>0</v>
      </c>
      <c r="DB34" s="32">
        <v>0</v>
      </c>
      <c r="DC34" s="32">
        <v>0</v>
      </c>
      <c r="DD34" s="32">
        <v>0</v>
      </c>
      <c r="DE34" s="32">
        <v>0</v>
      </c>
      <c r="DF34" s="32">
        <v>1400</v>
      </c>
      <c r="DG34" s="32">
        <v>0</v>
      </c>
      <c r="DH34" s="32">
        <v>0</v>
      </c>
      <c r="DI34" s="32">
        <v>0</v>
      </c>
      <c r="DJ34" s="32">
        <v>1400</v>
      </c>
      <c r="DK34" s="32">
        <v>0</v>
      </c>
      <c r="DL34" s="32">
        <v>0</v>
      </c>
      <c r="DM34" s="32">
        <v>0</v>
      </c>
      <c r="DN34" s="32">
        <v>0</v>
      </c>
      <c r="DO34" s="32">
        <v>0</v>
      </c>
      <c r="DP34" s="32">
        <v>0</v>
      </c>
      <c r="DQ34" s="32">
        <v>0</v>
      </c>
      <c r="DR34" s="32">
        <v>0</v>
      </c>
      <c r="DS34" s="32">
        <v>0</v>
      </c>
      <c r="DT34" s="32">
        <v>0</v>
      </c>
      <c r="DU34" s="13" t="s">
        <v>184</v>
      </c>
    </row>
    <row r="35" spans="1:125" s="1" customFormat="1" ht="191.25" x14ac:dyDescent="0.2">
      <c r="A35" s="11" t="s">
        <v>263</v>
      </c>
      <c r="B35" s="11" t="s">
        <v>264</v>
      </c>
      <c r="C35" s="10" t="s">
        <v>265</v>
      </c>
      <c r="D35" s="18" t="s">
        <v>545</v>
      </c>
      <c r="E35" s="18" t="s">
        <v>532</v>
      </c>
      <c r="F35" s="18" t="s">
        <v>546</v>
      </c>
      <c r="G35" s="18" t="s">
        <v>0</v>
      </c>
      <c r="H35" s="18" t="s">
        <v>0</v>
      </c>
      <c r="I35" s="18" t="s">
        <v>0</v>
      </c>
      <c r="J35" s="17" t="s">
        <v>0</v>
      </c>
      <c r="K35" s="18" t="s">
        <v>0</v>
      </c>
      <c r="L35" s="18" t="s">
        <v>0</v>
      </c>
      <c r="M35" s="18" t="s">
        <v>0</v>
      </c>
      <c r="N35" s="18" t="s">
        <v>0</v>
      </c>
      <c r="O35" s="18" t="s">
        <v>0</v>
      </c>
      <c r="P35" s="18" t="s">
        <v>0</v>
      </c>
      <c r="Q35" s="17" t="s">
        <v>0</v>
      </c>
      <c r="R35" s="18" t="s">
        <v>0</v>
      </c>
      <c r="S35" s="18" t="s">
        <v>0</v>
      </c>
      <c r="T35" s="18" t="s">
        <v>0</v>
      </c>
      <c r="U35" s="18" t="s">
        <v>0</v>
      </c>
      <c r="V35" s="18" t="s">
        <v>0</v>
      </c>
      <c r="W35" s="18" t="s">
        <v>0</v>
      </c>
      <c r="X35" s="18" t="s">
        <v>547</v>
      </c>
      <c r="Y35" s="18" t="s">
        <v>504</v>
      </c>
      <c r="Z35" s="18" t="s">
        <v>548</v>
      </c>
      <c r="AA35" s="18" t="s">
        <v>0</v>
      </c>
      <c r="AB35" s="18" t="s">
        <v>0</v>
      </c>
      <c r="AC35" s="18" t="s">
        <v>0</v>
      </c>
      <c r="AD35" s="18" t="s">
        <v>550</v>
      </c>
      <c r="AE35" s="12"/>
      <c r="AF35" s="12"/>
      <c r="AG35" s="3" t="s">
        <v>52</v>
      </c>
      <c r="AH35" s="3" t="s">
        <v>259</v>
      </c>
      <c r="AI35" s="32">
        <v>6446</v>
      </c>
      <c r="AJ35" s="32">
        <v>6446</v>
      </c>
      <c r="AK35" s="32">
        <v>0</v>
      </c>
      <c r="AL35" s="33">
        <v>0</v>
      </c>
      <c r="AM35" s="32">
        <v>1646</v>
      </c>
      <c r="AN35" s="32">
        <v>1646</v>
      </c>
      <c r="AO35" s="32">
        <v>0</v>
      </c>
      <c r="AP35" s="32">
        <v>0</v>
      </c>
      <c r="AQ35" s="32">
        <v>4800</v>
      </c>
      <c r="AR35" s="32">
        <v>4800</v>
      </c>
      <c r="AS35" s="32">
        <v>0</v>
      </c>
      <c r="AT35" s="32">
        <v>0</v>
      </c>
      <c r="AU35" s="32">
        <v>0</v>
      </c>
      <c r="AV35" s="32">
        <v>0</v>
      </c>
      <c r="AW35" s="32">
        <v>0</v>
      </c>
      <c r="AX35" s="32">
        <v>0</v>
      </c>
      <c r="AY35" s="32">
        <v>0</v>
      </c>
      <c r="AZ35" s="32">
        <v>0</v>
      </c>
      <c r="BA35" s="32">
        <v>0</v>
      </c>
      <c r="BB35" s="32">
        <v>0</v>
      </c>
      <c r="BC35" s="32">
        <v>0</v>
      </c>
      <c r="BD35" s="32">
        <v>0</v>
      </c>
      <c r="BE35" s="32">
        <v>0</v>
      </c>
      <c r="BF35" s="32">
        <v>0</v>
      </c>
      <c r="BG35" s="32">
        <v>0</v>
      </c>
      <c r="BH35" s="32">
        <v>0</v>
      </c>
      <c r="BI35" s="32">
        <v>0</v>
      </c>
      <c r="BJ35" s="32">
        <v>0</v>
      </c>
      <c r="BK35" s="32">
        <v>0</v>
      </c>
      <c r="BL35" s="32">
        <v>0</v>
      </c>
      <c r="BM35" s="32">
        <v>6446</v>
      </c>
      <c r="BN35" s="32">
        <v>6446</v>
      </c>
      <c r="BO35" s="32">
        <v>0</v>
      </c>
      <c r="BP35" s="32">
        <v>0</v>
      </c>
      <c r="BQ35" s="32">
        <v>1646</v>
      </c>
      <c r="BR35" s="32">
        <v>1646</v>
      </c>
      <c r="BS35" s="32">
        <v>0</v>
      </c>
      <c r="BT35" s="32">
        <v>0</v>
      </c>
      <c r="BU35" s="32">
        <v>4800</v>
      </c>
      <c r="BV35" s="32">
        <v>4800</v>
      </c>
      <c r="BW35" s="32">
        <v>0</v>
      </c>
      <c r="BX35" s="32">
        <v>0</v>
      </c>
      <c r="BY35" s="32">
        <v>0</v>
      </c>
      <c r="BZ35" s="32">
        <v>0</v>
      </c>
      <c r="CA35" s="32">
        <v>0</v>
      </c>
      <c r="CB35" s="32">
        <v>0</v>
      </c>
      <c r="CC35" s="32">
        <v>0</v>
      </c>
      <c r="CD35" s="32">
        <v>0</v>
      </c>
      <c r="CE35" s="32">
        <v>0</v>
      </c>
      <c r="CF35" s="32">
        <v>0</v>
      </c>
      <c r="CG35" s="32">
        <v>0</v>
      </c>
      <c r="CH35" s="32">
        <v>0</v>
      </c>
      <c r="CI35" s="32">
        <v>0</v>
      </c>
      <c r="CJ35" s="32">
        <v>0</v>
      </c>
      <c r="CK35" s="32">
        <v>0</v>
      </c>
      <c r="CL35" s="32">
        <v>0</v>
      </c>
      <c r="CM35" s="32">
        <v>0</v>
      </c>
      <c r="CN35" s="32">
        <v>0</v>
      </c>
      <c r="CO35" s="32">
        <v>0</v>
      </c>
      <c r="CP35" s="32">
        <v>0</v>
      </c>
      <c r="CQ35" s="32">
        <v>6446</v>
      </c>
      <c r="CR35" s="32">
        <v>0</v>
      </c>
      <c r="CS35" s="32">
        <v>1646</v>
      </c>
      <c r="CT35" s="32">
        <v>0</v>
      </c>
      <c r="CU35" s="32">
        <v>4800</v>
      </c>
      <c r="CV35" s="32">
        <v>0</v>
      </c>
      <c r="CW35" s="32">
        <v>0</v>
      </c>
      <c r="CX35" s="32">
        <v>0</v>
      </c>
      <c r="CY35" s="32">
        <v>0</v>
      </c>
      <c r="CZ35" s="32">
        <v>0</v>
      </c>
      <c r="DA35" s="32">
        <v>0</v>
      </c>
      <c r="DB35" s="32">
        <v>0</v>
      </c>
      <c r="DC35" s="32">
        <v>0</v>
      </c>
      <c r="DD35" s="32">
        <v>0</v>
      </c>
      <c r="DE35" s="32">
        <v>0</v>
      </c>
      <c r="DF35" s="32">
        <v>6446</v>
      </c>
      <c r="DG35" s="32">
        <v>0</v>
      </c>
      <c r="DH35" s="32">
        <v>1646</v>
      </c>
      <c r="DI35" s="32">
        <v>0</v>
      </c>
      <c r="DJ35" s="32">
        <v>4800</v>
      </c>
      <c r="DK35" s="32">
        <v>0</v>
      </c>
      <c r="DL35" s="32">
        <v>0</v>
      </c>
      <c r="DM35" s="32">
        <v>0</v>
      </c>
      <c r="DN35" s="32">
        <v>0</v>
      </c>
      <c r="DO35" s="32">
        <v>0</v>
      </c>
      <c r="DP35" s="32">
        <v>0</v>
      </c>
      <c r="DQ35" s="32">
        <v>0</v>
      </c>
      <c r="DR35" s="32">
        <v>0</v>
      </c>
      <c r="DS35" s="32">
        <v>0</v>
      </c>
      <c r="DT35" s="32">
        <v>0</v>
      </c>
      <c r="DU35" s="13" t="s">
        <v>196</v>
      </c>
    </row>
    <row r="36" spans="1:125" s="1" customFormat="1" ht="180" x14ac:dyDescent="0.2">
      <c r="A36" s="11" t="s">
        <v>266</v>
      </c>
      <c r="B36" s="11" t="s">
        <v>267</v>
      </c>
      <c r="C36" s="10" t="s">
        <v>268</v>
      </c>
      <c r="D36" s="18" t="s">
        <v>551</v>
      </c>
      <c r="E36" s="18" t="s">
        <v>552</v>
      </c>
      <c r="F36" s="18" t="s">
        <v>540</v>
      </c>
      <c r="G36" s="18" t="s">
        <v>0</v>
      </c>
      <c r="H36" s="18" t="s">
        <v>0</v>
      </c>
      <c r="I36" s="18" t="s">
        <v>0</v>
      </c>
      <c r="J36" s="17" t="s">
        <v>0</v>
      </c>
      <c r="K36" s="18" t="s">
        <v>0</v>
      </c>
      <c r="L36" s="18" t="s">
        <v>0</v>
      </c>
      <c r="M36" s="18" t="s">
        <v>0</v>
      </c>
      <c r="N36" s="18" t="s">
        <v>0</v>
      </c>
      <c r="O36" s="18" t="s">
        <v>0</v>
      </c>
      <c r="P36" s="18" t="s">
        <v>0</v>
      </c>
      <c r="Q36" s="17" t="s">
        <v>0</v>
      </c>
      <c r="R36" s="18" t="s">
        <v>0</v>
      </c>
      <c r="S36" s="18" t="s">
        <v>0</v>
      </c>
      <c r="T36" s="18" t="s">
        <v>0</v>
      </c>
      <c r="U36" s="18" t="s">
        <v>0</v>
      </c>
      <c r="V36" s="18" t="s">
        <v>0</v>
      </c>
      <c r="W36" s="18" t="s">
        <v>0</v>
      </c>
      <c r="X36" s="18" t="s">
        <v>553</v>
      </c>
      <c r="Y36" s="18" t="s">
        <v>504</v>
      </c>
      <c r="Z36" s="18" t="s">
        <v>554</v>
      </c>
      <c r="AA36" s="18" t="s">
        <v>0</v>
      </c>
      <c r="AB36" s="18" t="s">
        <v>0</v>
      </c>
      <c r="AC36" s="18" t="s">
        <v>0</v>
      </c>
      <c r="AD36" s="18" t="s">
        <v>555</v>
      </c>
      <c r="AE36" s="12"/>
      <c r="AF36" s="12"/>
      <c r="AG36" s="3" t="s">
        <v>52</v>
      </c>
      <c r="AH36" s="3" t="s">
        <v>247</v>
      </c>
      <c r="AI36" s="32">
        <v>27500</v>
      </c>
      <c r="AJ36" s="32">
        <v>27500</v>
      </c>
      <c r="AK36" s="32">
        <v>0</v>
      </c>
      <c r="AL36" s="33">
        <v>0</v>
      </c>
      <c r="AM36" s="32">
        <v>0</v>
      </c>
      <c r="AN36" s="32">
        <v>0</v>
      </c>
      <c r="AO36" s="32">
        <v>0</v>
      </c>
      <c r="AP36" s="32">
        <v>0</v>
      </c>
      <c r="AQ36" s="32">
        <v>27500</v>
      </c>
      <c r="AR36" s="32">
        <v>27500</v>
      </c>
      <c r="AS36" s="32">
        <v>15000</v>
      </c>
      <c r="AT36" s="32">
        <v>0</v>
      </c>
      <c r="AU36" s="32">
        <v>0</v>
      </c>
      <c r="AV36" s="32">
        <v>0</v>
      </c>
      <c r="AW36" s="32">
        <f>AS36</f>
        <v>15000</v>
      </c>
      <c r="AX36" s="32">
        <v>0</v>
      </c>
      <c r="AY36" s="32">
        <v>0</v>
      </c>
      <c r="AZ36" s="32">
        <v>0</v>
      </c>
      <c r="BA36" s="32">
        <v>0</v>
      </c>
      <c r="BB36" s="32">
        <v>0</v>
      </c>
      <c r="BC36" s="32">
        <v>0</v>
      </c>
      <c r="BD36" s="32">
        <v>0</v>
      </c>
      <c r="BE36" s="32">
        <v>0</v>
      </c>
      <c r="BF36" s="32">
        <v>0</v>
      </c>
      <c r="BG36" s="32">
        <v>0</v>
      </c>
      <c r="BH36" s="32">
        <v>0</v>
      </c>
      <c r="BI36" s="32">
        <v>0</v>
      </c>
      <c r="BJ36" s="32">
        <v>0</v>
      </c>
      <c r="BK36" s="32">
        <v>0</v>
      </c>
      <c r="BL36" s="32">
        <v>0</v>
      </c>
      <c r="BM36" s="32">
        <v>27500</v>
      </c>
      <c r="BN36" s="32">
        <v>27500</v>
      </c>
      <c r="BO36" s="32">
        <v>0</v>
      </c>
      <c r="BP36" s="32">
        <v>0</v>
      </c>
      <c r="BQ36" s="32">
        <v>0</v>
      </c>
      <c r="BR36" s="32">
        <v>0</v>
      </c>
      <c r="BS36" s="32">
        <v>0</v>
      </c>
      <c r="BT36" s="32">
        <v>0</v>
      </c>
      <c r="BU36" s="32">
        <v>27500</v>
      </c>
      <c r="BV36" s="32">
        <v>27500</v>
      </c>
      <c r="BW36" s="32">
        <v>15000</v>
      </c>
      <c r="BX36" s="32">
        <v>0</v>
      </c>
      <c r="BY36" s="32">
        <v>0</v>
      </c>
      <c r="BZ36" s="32">
        <v>0</v>
      </c>
      <c r="CA36" s="32">
        <f>BW36</f>
        <v>15000</v>
      </c>
      <c r="CB36" s="32">
        <v>0</v>
      </c>
      <c r="CC36" s="32">
        <v>0</v>
      </c>
      <c r="CD36" s="32">
        <v>0</v>
      </c>
      <c r="CE36" s="32">
        <v>0</v>
      </c>
      <c r="CF36" s="32">
        <v>0</v>
      </c>
      <c r="CG36" s="32">
        <v>0</v>
      </c>
      <c r="CH36" s="32">
        <v>0</v>
      </c>
      <c r="CI36" s="32">
        <v>0</v>
      </c>
      <c r="CJ36" s="32">
        <v>0</v>
      </c>
      <c r="CK36" s="32">
        <v>0</v>
      </c>
      <c r="CL36" s="32">
        <v>0</v>
      </c>
      <c r="CM36" s="32">
        <v>0</v>
      </c>
      <c r="CN36" s="32">
        <v>0</v>
      </c>
      <c r="CO36" s="32">
        <v>0</v>
      </c>
      <c r="CP36" s="32">
        <v>0</v>
      </c>
      <c r="CQ36" s="32">
        <v>27500</v>
      </c>
      <c r="CR36" s="32">
        <v>0</v>
      </c>
      <c r="CS36" s="32">
        <v>0</v>
      </c>
      <c r="CT36" s="32">
        <v>0</v>
      </c>
      <c r="CU36" s="32">
        <v>27500</v>
      </c>
      <c r="CV36" s="32">
        <v>15000</v>
      </c>
      <c r="CW36" s="32">
        <v>0</v>
      </c>
      <c r="CX36" s="32">
        <v>0</v>
      </c>
      <c r="CY36" s="32">
        <v>0</v>
      </c>
      <c r="CZ36" s="32">
        <f>CV36</f>
        <v>15000</v>
      </c>
      <c r="DA36" s="32">
        <v>0</v>
      </c>
      <c r="DB36" s="32">
        <v>0</v>
      </c>
      <c r="DC36" s="32">
        <v>0</v>
      </c>
      <c r="DD36" s="32">
        <v>0</v>
      </c>
      <c r="DE36" s="32">
        <v>0</v>
      </c>
      <c r="DF36" s="32">
        <v>27500</v>
      </c>
      <c r="DG36" s="32">
        <v>0</v>
      </c>
      <c r="DH36" s="32">
        <v>0</v>
      </c>
      <c r="DI36" s="32">
        <v>0</v>
      </c>
      <c r="DJ36" s="32">
        <v>27500</v>
      </c>
      <c r="DK36" s="32">
        <v>15000</v>
      </c>
      <c r="DL36" s="32">
        <v>0</v>
      </c>
      <c r="DM36" s="32">
        <v>0</v>
      </c>
      <c r="DN36" s="32">
        <v>0</v>
      </c>
      <c r="DO36" s="32">
        <f>DK36</f>
        <v>15000</v>
      </c>
      <c r="DP36" s="32">
        <v>0</v>
      </c>
      <c r="DQ36" s="32">
        <v>0</v>
      </c>
      <c r="DR36" s="32">
        <v>0</v>
      </c>
      <c r="DS36" s="32">
        <v>0</v>
      </c>
      <c r="DT36" s="32">
        <v>0</v>
      </c>
      <c r="DU36" s="13" t="s">
        <v>196</v>
      </c>
    </row>
    <row r="37" spans="1:125" s="1" customFormat="1" ht="348.75" x14ac:dyDescent="0.2">
      <c r="A37" s="11" t="s">
        <v>269</v>
      </c>
      <c r="B37" s="11" t="s">
        <v>270</v>
      </c>
      <c r="C37" s="10" t="s">
        <v>271</v>
      </c>
      <c r="D37" s="18" t="s">
        <v>541</v>
      </c>
      <c r="E37" s="18" t="s">
        <v>0</v>
      </c>
      <c r="F37" s="18" t="s">
        <v>0</v>
      </c>
      <c r="G37" s="18" t="s">
        <v>0</v>
      </c>
      <c r="H37" s="18" t="s">
        <v>0</v>
      </c>
      <c r="I37" s="18" t="s">
        <v>0</v>
      </c>
      <c r="J37" s="18" t="s">
        <v>0</v>
      </c>
      <c r="K37" s="18" t="s">
        <v>0</v>
      </c>
      <c r="L37" s="18" t="s">
        <v>0</v>
      </c>
      <c r="M37" s="18" t="s">
        <v>0</v>
      </c>
      <c r="N37" s="18" t="s">
        <v>0</v>
      </c>
      <c r="O37" s="18" t="s">
        <v>0</v>
      </c>
      <c r="P37" s="18" t="s">
        <v>0</v>
      </c>
      <c r="Q37" s="18" t="s">
        <v>0</v>
      </c>
      <c r="R37" s="18" t="s">
        <v>0</v>
      </c>
      <c r="S37" s="18" t="s">
        <v>0</v>
      </c>
      <c r="T37" s="18" t="s">
        <v>0</v>
      </c>
      <c r="U37" s="18" t="s">
        <v>0</v>
      </c>
      <c r="V37" s="18" t="s">
        <v>0</v>
      </c>
      <c r="W37" s="18" t="s">
        <v>0</v>
      </c>
      <c r="X37" s="18" t="s">
        <v>535</v>
      </c>
      <c r="Y37" s="18" t="s">
        <v>0</v>
      </c>
      <c r="Z37" s="18" t="s">
        <v>0</v>
      </c>
      <c r="AA37" s="18" t="s">
        <v>556</v>
      </c>
      <c r="AB37" s="18" t="s">
        <v>0</v>
      </c>
      <c r="AC37" s="18" t="s">
        <v>0</v>
      </c>
      <c r="AD37" s="18" t="s">
        <v>557</v>
      </c>
      <c r="AE37" s="12"/>
      <c r="AF37" s="12"/>
      <c r="AG37" s="3" t="s">
        <v>73</v>
      </c>
      <c r="AH37" s="3" t="s">
        <v>239</v>
      </c>
      <c r="AI37" s="32">
        <v>4928.3999999999996</v>
      </c>
      <c r="AJ37" s="32">
        <v>950</v>
      </c>
      <c r="AK37" s="32">
        <v>0</v>
      </c>
      <c r="AL37" s="33">
        <v>0</v>
      </c>
      <c r="AM37" s="32">
        <v>3984.5</v>
      </c>
      <c r="AN37" s="32">
        <v>300</v>
      </c>
      <c r="AO37" s="32">
        <v>0</v>
      </c>
      <c r="AP37" s="32">
        <v>0</v>
      </c>
      <c r="AQ37" s="32">
        <v>943.9</v>
      </c>
      <c r="AR37" s="32">
        <v>650</v>
      </c>
      <c r="AS37" s="32">
        <v>1900</v>
      </c>
      <c r="AT37" s="32">
        <v>0</v>
      </c>
      <c r="AU37" s="32">
        <v>0</v>
      </c>
      <c r="AV37" s="32">
        <v>0</v>
      </c>
      <c r="AW37" s="32">
        <f>AS37</f>
        <v>1900</v>
      </c>
      <c r="AX37" s="32">
        <v>1150</v>
      </c>
      <c r="AY37" s="32">
        <v>0</v>
      </c>
      <c r="AZ37" s="32">
        <v>0</v>
      </c>
      <c r="BA37" s="32">
        <v>0</v>
      </c>
      <c r="BB37" s="32">
        <f>AX37</f>
        <v>1150</v>
      </c>
      <c r="BC37" s="32">
        <v>1150</v>
      </c>
      <c r="BD37" s="32">
        <v>0</v>
      </c>
      <c r="BE37" s="32">
        <v>0</v>
      </c>
      <c r="BF37" s="32">
        <v>0</v>
      </c>
      <c r="BG37" s="32">
        <f>BC37</f>
        <v>1150</v>
      </c>
      <c r="BH37" s="32">
        <v>1150</v>
      </c>
      <c r="BI37" s="32">
        <v>0</v>
      </c>
      <c r="BJ37" s="32">
        <v>0</v>
      </c>
      <c r="BK37" s="32">
        <v>0</v>
      </c>
      <c r="BL37" s="32">
        <f>BH37</f>
        <v>1150</v>
      </c>
      <c r="BM37" s="32">
        <v>4928.3999999999996</v>
      </c>
      <c r="BN37" s="32">
        <v>950</v>
      </c>
      <c r="BO37" s="32">
        <v>0</v>
      </c>
      <c r="BP37" s="32">
        <v>0</v>
      </c>
      <c r="BQ37" s="32">
        <v>3984.5</v>
      </c>
      <c r="BR37" s="32">
        <v>300</v>
      </c>
      <c r="BS37" s="32">
        <v>0</v>
      </c>
      <c r="BT37" s="32">
        <v>0</v>
      </c>
      <c r="BU37" s="32">
        <v>943.9</v>
      </c>
      <c r="BV37" s="32">
        <v>650</v>
      </c>
      <c r="BW37" s="32">
        <v>1900</v>
      </c>
      <c r="BX37" s="32">
        <v>0</v>
      </c>
      <c r="BY37" s="32">
        <v>0</v>
      </c>
      <c r="BZ37" s="32">
        <v>0</v>
      </c>
      <c r="CA37" s="32">
        <f>BW37</f>
        <v>1900</v>
      </c>
      <c r="CB37" s="32">
        <v>1150</v>
      </c>
      <c r="CC37" s="32">
        <v>0</v>
      </c>
      <c r="CD37" s="32">
        <v>0</v>
      </c>
      <c r="CE37" s="32">
        <v>0</v>
      </c>
      <c r="CF37" s="32">
        <f>CB37</f>
        <v>1150</v>
      </c>
      <c r="CG37" s="32">
        <v>1150</v>
      </c>
      <c r="CH37" s="32">
        <v>0</v>
      </c>
      <c r="CI37" s="32">
        <v>0</v>
      </c>
      <c r="CJ37" s="32">
        <v>0</v>
      </c>
      <c r="CK37" s="32">
        <f>CG37</f>
        <v>1150</v>
      </c>
      <c r="CL37" s="32">
        <v>1150</v>
      </c>
      <c r="CM37" s="32">
        <v>0</v>
      </c>
      <c r="CN37" s="32">
        <v>0</v>
      </c>
      <c r="CO37" s="32">
        <v>0</v>
      </c>
      <c r="CP37" s="32">
        <f>CL37</f>
        <v>1150</v>
      </c>
      <c r="CQ37" s="32">
        <v>4928.3999999999996</v>
      </c>
      <c r="CR37" s="32">
        <v>0</v>
      </c>
      <c r="CS37" s="32">
        <v>3984.5</v>
      </c>
      <c r="CT37" s="32">
        <v>0</v>
      </c>
      <c r="CU37" s="32">
        <v>943.9</v>
      </c>
      <c r="CV37" s="32">
        <v>1900</v>
      </c>
      <c r="CW37" s="32">
        <v>0</v>
      </c>
      <c r="CX37" s="32">
        <v>0</v>
      </c>
      <c r="CY37" s="32">
        <v>0</v>
      </c>
      <c r="CZ37" s="32">
        <f>CV37</f>
        <v>1900</v>
      </c>
      <c r="DA37" s="32">
        <v>1150</v>
      </c>
      <c r="DB37" s="32">
        <v>0</v>
      </c>
      <c r="DC37" s="32">
        <v>0</v>
      </c>
      <c r="DD37" s="32">
        <v>0</v>
      </c>
      <c r="DE37" s="32">
        <f>DA37</f>
        <v>1150</v>
      </c>
      <c r="DF37" s="32">
        <v>4928.3999999999996</v>
      </c>
      <c r="DG37" s="32">
        <v>0</v>
      </c>
      <c r="DH37" s="32">
        <v>3984.5</v>
      </c>
      <c r="DI37" s="32">
        <v>0</v>
      </c>
      <c r="DJ37" s="32">
        <v>943.9</v>
      </c>
      <c r="DK37" s="32">
        <v>1900</v>
      </c>
      <c r="DL37" s="32">
        <v>0</v>
      </c>
      <c r="DM37" s="32">
        <v>0</v>
      </c>
      <c r="DN37" s="32">
        <v>0</v>
      </c>
      <c r="DO37" s="32">
        <f>DK37</f>
        <v>1900</v>
      </c>
      <c r="DP37" s="32">
        <v>1150</v>
      </c>
      <c r="DQ37" s="32">
        <v>0</v>
      </c>
      <c r="DR37" s="32">
        <v>0</v>
      </c>
      <c r="DS37" s="32">
        <v>0</v>
      </c>
      <c r="DT37" s="32">
        <f>DP37</f>
        <v>1150</v>
      </c>
      <c r="DU37" s="13" t="s">
        <v>184</v>
      </c>
    </row>
    <row r="38" spans="1:125" s="1" customFormat="1" ht="123.75" x14ac:dyDescent="0.2">
      <c r="A38" s="11" t="s">
        <v>272</v>
      </c>
      <c r="B38" s="11" t="s">
        <v>273</v>
      </c>
      <c r="C38" s="10" t="s">
        <v>274</v>
      </c>
      <c r="D38" s="24" t="s">
        <v>541</v>
      </c>
      <c r="E38" s="40" t="s">
        <v>0</v>
      </c>
      <c r="F38" s="40" t="s">
        <v>0</v>
      </c>
      <c r="G38" s="40" t="s">
        <v>0</v>
      </c>
      <c r="H38" s="40" t="s">
        <v>0</v>
      </c>
      <c r="I38" s="40" t="s">
        <v>0</v>
      </c>
      <c r="J38" s="40" t="s">
        <v>0</v>
      </c>
      <c r="K38" s="40" t="s">
        <v>0</v>
      </c>
      <c r="L38" s="40" t="s">
        <v>0</v>
      </c>
      <c r="M38" s="40" t="s">
        <v>0</v>
      </c>
      <c r="N38" s="40" t="s">
        <v>0</v>
      </c>
      <c r="O38" s="40" t="s">
        <v>0</v>
      </c>
      <c r="P38" s="40" t="s">
        <v>0</v>
      </c>
      <c r="Q38" s="40" t="s">
        <v>0</v>
      </c>
      <c r="R38" s="40" t="s">
        <v>0</v>
      </c>
      <c r="S38" s="40" t="s">
        <v>0</v>
      </c>
      <c r="T38" s="40" t="s">
        <v>0</v>
      </c>
      <c r="U38" s="40" t="s">
        <v>0</v>
      </c>
      <c r="V38" s="40" t="s">
        <v>0</v>
      </c>
      <c r="W38" s="40" t="s">
        <v>0</v>
      </c>
      <c r="X38" s="40" t="s">
        <v>629</v>
      </c>
      <c r="Y38" s="40" t="s">
        <v>0</v>
      </c>
      <c r="Z38" s="40" t="s">
        <v>0</v>
      </c>
      <c r="AA38" s="40" t="s">
        <v>0</v>
      </c>
      <c r="AB38" s="40" t="s">
        <v>0</v>
      </c>
      <c r="AC38" s="40" t="s">
        <v>0</v>
      </c>
      <c r="AD38" s="42" t="s">
        <v>723</v>
      </c>
      <c r="AE38" s="12"/>
      <c r="AF38" s="12"/>
      <c r="AG38" s="3" t="s">
        <v>61</v>
      </c>
      <c r="AH38" s="3" t="s">
        <v>275</v>
      </c>
      <c r="AI38" s="32">
        <v>31400</v>
      </c>
      <c r="AJ38" s="32">
        <v>28380.799999999999</v>
      </c>
      <c r="AK38" s="32">
        <v>0</v>
      </c>
      <c r="AL38" s="33">
        <v>0</v>
      </c>
      <c r="AM38" s="32">
        <v>0</v>
      </c>
      <c r="AN38" s="32">
        <v>0</v>
      </c>
      <c r="AO38" s="32">
        <v>0</v>
      </c>
      <c r="AP38" s="32">
        <v>0</v>
      </c>
      <c r="AQ38" s="32">
        <v>31400</v>
      </c>
      <c r="AR38" s="32">
        <v>28380.799999999999</v>
      </c>
      <c r="AS38" s="32">
        <v>300</v>
      </c>
      <c r="AT38" s="32">
        <v>0</v>
      </c>
      <c r="AU38" s="32">
        <v>0</v>
      </c>
      <c r="AV38" s="32">
        <v>0</v>
      </c>
      <c r="AW38" s="32">
        <v>300</v>
      </c>
      <c r="AX38" s="32">
        <v>0</v>
      </c>
      <c r="AY38" s="32">
        <v>0</v>
      </c>
      <c r="AZ38" s="32">
        <v>0</v>
      </c>
      <c r="BA38" s="32">
        <v>0</v>
      </c>
      <c r="BB38" s="32">
        <v>0</v>
      </c>
      <c r="BC38" s="32">
        <v>0</v>
      </c>
      <c r="BD38" s="32">
        <v>0</v>
      </c>
      <c r="BE38" s="32">
        <v>0</v>
      </c>
      <c r="BF38" s="32">
        <v>0</v>
      </c>
      <c r="BG38" s="32">
        <v>0</v>
      </c>
      <c r="BH38" s="32">
        <v>0</v>
      </c>
      <c r="BI38" s="32">
        <v>0</v>
      </c>
      <c r="BJ38" s="32">
        <v>0</v>
      </c>
      <c r="BK38" s="32">
        <v>0</v>
      </c>
      <c r="BL38" s="32">
        <v>0</v>
      </c>
      <c r="BM38" s="32">
        <v>0</v>
      </c>
      <c r="BN38" s="32">
        <v>0</v>
      </c>
      <c r="BO38" s="32">
        <v>0</v>
      </c>
      <c r="BP38" s="32">
        <v>0</v>
      </c>
      <c r="BQ38" s="32">
        <v>0</v>
      </c>
      <c r="BR38" s="32">
        <v>0</v>
      </c>
      <c r="BS38" s="32">
        <v>0</v>
      </c>
      <c r="BT38" s="32">
        <v>0</v>
      </c>
      <c r="BU38" s="32">
        <v>0</v>
      </c>
      <c r="BV38" s="32">
        <v>0</v>
      </c>
      <c r="BW38" s="32">
        <f>300-300</f>
        <v>0</v>
      </c>
      <c r="BX38" s="32">
        <v>0</v>
      </c>
      <c r="BY38" s="32">
        <v>0</v>
      </c>
      <c r="BZ38" s="32">
        <v>0</v>
      </c>
      <c r="CA38" s="32">
        <f>BW38</f>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31400</v>
      </c>
      <c r="CR38" s="32">
        <v>0</v>
      </c>
      <c r="CS38" s="32">
        <v>0</v>
      </c>
      <c r="CT38" s="32">
        <v>0</v>
      </c>
      <c r="CU38" s="32">
        <v>31400</v>
      </c>
      <c r="CV38" s="32">
        <v>300</v>
      </c>
      <c r="CW38" s="32">
        <v>0</v>
      </c>
      <c r="CX38" s="32">
        <v>0</v>
      </c>
      <c r="CY38" s="32">
        <v>0</v>
      </c>
      <c r="CZ38" s="32">
        <v>300</v>
      </c>
      <c r="DA38" s="32">
        <v>0</v>
      </c>
      <c r="DB38" s="32">
        <v>0</v>
      </c>
      <c r="DC38" s="32">
        <v>0</v>
      </c>
      <c r="DD38" s="32">
        <v>0</v>
      </c>
      <c r="DE38" s="32">
        <v>0</v>
      </c>
      <c r="DF38" s="32">
        <v>0</v>
      </c>
      <c r="DG38" s="32">
        <v>0</v>
      </c>
      <c r="DH38" s="32">
        <v>0</v>
      </c>
      <c r="DI38" s="32">
        <v>0</v>
      </c>
      <c r="DJ38" s="32">
        <v>0</v>
      </c>
      <c r="DK38" s="32">
        <f>300-300</f>
        <v>0</v>
      </c>
      <c r="DL38" s="32">
        <v>0</v>
      </c>
      <c r="DM38" s="32">
        <v>0</v>
      </c>
      <c r="DN38" s="32">
        <v>0</v>
      </c>
      <c r="DO38" s="32">
        <f>DK38</f>
        <v>0</v>
      </c>
      <c r="DP38" s="32">
        <v>0</v>
      </c>
      <c r="DQ38" s="32">
        <v>0</v>
      </c>
      <c r="DR38" s="32">
        <v>0</v>
      </c>
      <c r="DS38" s="32">
        <v>0</v>
      </c>
      <c r="DT38" s="32">
        <v>0</v>
      </c>
      <c r="DU38" s="13" t="s">
        <v>251</v>
      </c>
    </row>
    <row r="39" spans="1:125" s="1" customFormat="1" ht="112.5" x14ac:dyDescent="0.2">
      <c r="A39" s="11" t="s">
        <v>276</v>
      </c>
      <c r="B39" s="11" t="s">
        <v>277</v>
      </c>
      <c r="C39" s="10" t="s">
        <v>278</v>
      </c>
      <c r="D39" s="18" t="s">
        <v>558</v>
      </c>
      <c r="E39" s="18" t="s">
        <v>504</v>
      </c>
      <c r="F39" s="18" t="s">
        <v>540</v>
      </c>
      <c r="G39" s="18" t="s">
        <v>0</v>
      </c>
      <c r="H39" s="18" t="s">
        <v>0</v>
      </c>
      <c r="I39" s="18" t="s">
        <v>0</v>
      </c>
      <c r="J39" s="17" t="s">
        <v>0</v>
      </c>
      <c r="K39" s="18" t="s">
        <v>0</v>
      </c>
      <c r="L39" s="18" t="s">
        <v>0</v>
      </c>
      <c r="M39" s="18" t="s">
        <v>0</v>
      </c>
      <c r="N39" s="18" t="s">
        <v>0</v>
      </c>
      <c r="O39" s="18" t="s">
        <v>0</v>
      </c>
      <c r="P39" s="18" t="s">
        <v>0</v>
      </c>
      <c r="Q39" s="17" t="s">
        <v>0</v>
      </c>
      <c r="R39" s="18" t="s">
        <v>0</v>
      </c>
      <c r="S39" s="18" t="s">
        <v>0</v>
      </c>
      <c r="T39" s="18" t="s">
        <v>0</v>
      </c>
      <c r="U39" s="18" t="s">
        <v>0</v>
      </c>
      <c r="V39" s="18" t="s">
        <v>0</v>
      </c>
      <c r="W39" s="18" t="s">
        <v>0</v>
      </c>
      <c r="X39" s="18" t="s">
        <v>559</v>
      </c>
      <c r="Y39" s="18" t="s">
        <v>0</v>
      </c>
      <c r="Z39" s="18" t="s">
        <v>0</v>
      </c>
      <c r="AA39" s="18" t="s">
        <v>0</v>
      </c>
      <c r="AB39" s="18" t="s">
        <v>0</v>
      </c>
      <c r="AC39" s="18" t="s">
        <v>0</v>
      </c>
      <c r="AD39" s="18" t="s">
        <v>560</v>
      </c>
      <c r="AE39" s="12"/>
      <c r="AF39" s="12"/>
      <c r="AG39" s="3" t="s">
        <v>61</v>
      </c>
      <c r="AH39" s="3" t="s">
        <v>275</v>
      </c>
      <c r="AI39" s="32">
        <v>12248.8</v>
      </c>
      <c r="AJ39" s="32">
        <v>8083.1</v>
      </c>
      <c r="AK39" s="32">
        <v>0</v>
      </c>
      <c r="AL39" s="33">
        <v>0</v>
      </c>
      <c r="AM39" s="32">
        <v>0</v>
      </c>
      <c r="AN39" s="32">
        <v>0</v>
      </c>
      <c r="AO39" s="32">
        <v>0</v>
      </c>
      <c r="AP39" s="32">
        <v>0</v>
      </c>
      <c r="AQ39" s="32">
        <v>12248.8</v>
      </c>
      <c r="AR39" s="32">
        <v>8083.1</v>
      </c>
      <c r="AS39" s="32">
        <v>6974.2</v>
      </c>
      <c r="AT39" s="32">
        <v>0</v>
      </c>
      <c r="AU39" s="32">
        <v>0</v>
      </c>
      <c r="AV39" s="32">
        <v>2175.8000000000002</v>
      </c>
      <c r="AW39" s="32">
        <f>AS39-AV39</f>
        <v>4798.3999999999996</v>
      </c>
      <c r="AX39" s="32">
        <v>18275.7</v>
      </c>
      <c r="AY39" s="32">
        <v>0</v>
      </c>
      <c r="AZ39" s="32">
        <v>0</v>
      </c>
      <c r="BA39" s="32">
        <f>2175.8</f>
        <v>2175.8000000000002</v>
      </c>
      <c r="BB39" s="32">
        <f>AX39-BA39</f>
        <v>16099.900000000001</v>
      </c>
      <c r="BC39" s="32">
        <v>5020.8</v>
      </c>
      <c r="BD39" s="32">
        <v>0</v>
      </c>
      <c r="BE39" s="32">
        <v>0</v>
      </c>
      <c r="BF39" s="32">
        <v>0</v>
      </c>
      <c r="BG39" s="32">
        <f>BC39</f>
        <v>5020.8</v>
      </c>
      <c r="BH39" s="32">
        <v>5020.8</v>
      </c>
      <c r="BI39" s="32">
        <v>0</v>
      </c>
      <c r="BJ39" s="32">
        <v>0</v>
      </c>
      <c r="BK39" s="32">
        <v>0</v>
      </c>
      <c r="BL39" s="32">
        <f>BH39</f>
        <v>5020.8</v>
      </c>
      <c r="BM39" s="32">
        <v>12248.8</v>
      </c>
      <c r="BN39" s="32">
        <v>8083.1</v>
      </c>
      <c r="BO39" s="32">
        <v>0</v>
      </c>
      <c r="BP39" s="32">
        <v>0</v>
      </c>
      <c r="BQ39" s="32">
        <v>0</v>
      </c>
      <c r="BR39" s="32">
        <v>0</v>
      </c>
      <c r="BS39" s="32">
        <v>0</v>
      </c>
      <c r="BT39" s="32">
        <v>0</v>
      </c>
      <c r="BU39" s="32">
        <v>12248.8</v>
      </c>
      <c r="BV39" s="32">
        <v>8083.1</v>
      </c>
      <c r="BW39" s="32">
        <v>6974.2</v>
      </c>
      <c r="BX39" s="32">
        <v>0</v>
      </c>
      <c r="BY39" s="32">
        <v>0</v>
      </c>
      <c r="BZ39" s="32">
        <v>2175.8000000000002</v>
      </c>
      <c r="CA39" s="32">
        <f>BW39-BZ39</f>
        <v>4798.3999999999996</v>
      </c>
      <c r="CB39" s="32">
        <v>18275.7</v>
      </c>
      <c r="CC39" s="32">
        <v>0</v>
      </c>
      <c r="CD39" s="32">
        <v>0</v>
      </c>
      <c r="CE39" s="32">
        <f>2175.8</f>
        <v>2175.8000000000002</v>
      </c>
      <c r="CF39" s="32">
        <f>CB39-CE39</f>
        <v>16099.900000000001</v>
      </c>
      <c r="CG39" s="32">
        <v>5020.8</v>
      </c>
      <c r="CH39" s="32">
        <v>0</v>
      </c>
      <c r="CI39" s="32">
        <v>0</v>
      </c>
      <c r="CJ39" s="32">
        <v>0</v>
      </c>
      <c r="CK39" s="32">
        <f>CG39</f>
        <v>5020.8</v>
      </c>
      <c r="CL39" s="32">
        <v>5020.8</v>
      </c>
      <c r="CM39" s="32">
        <v>0</v>
      </c>
      <c r="CN39" s="32">
        <v>0</v>
      </c>
      <c r="CO39" s="32">
        <v>0</v>
      </c>
      <c r="CP39" s="32">
        <f>CL39</f>
        <v>5020.8</v>
      </c>
      <c r="CQ39" s="32">
        <v>12248.8</v>
      </c>
      <c r="CR39" s="32">
        <v>0</v>
      </c>
      <c r="CS39" s="32">
        <v>0</v>
      </c>
      <c r="CT39" s="32">
        <v>0</v>
      </c>
      <c r="CU39" s="32">
        <v>12248.8</v>
      </c>
      <c r="CV39" s="32">
        <v>6974.2</v>
      </c>
      <c r="CW39" s="32">
        <v>0</v>
      </c>
      <c r="CX39" s="32">
        <v>0</v>
      </c>
      <c r="CY39" s="32">
        <v>2175.8000000000002</v>
      </c>
      <c r="CZ39" s="32">
        <f>CV39-CY39</f>
        <v>4798.3999999999996</v>
      </c>
      <c r="DA39" s="32">
        <v>18275.7</v>
      </c>
      <c r="DB39" s="32">
        <v>0</v>
      </c>
      <c r="DC39" s="32">
        <v>0</v>
      </c>
      <c r="DD39" s="32">
        <f>2175.8</f>
        <v>2175.8000000000002</v>
      </c>
      <c r="DE39" s="32">
        <f>DA39-DD39</f>
        <v>16099.900000000001</v>
      </c>
      <c r="DF39" s="32">
        <v>12248.8</v>
      </c>
      <c r="DG39" s="32">
        <v>0</v>
      </c>
      <c r="DH39" s="32">
        <v>0</v>
      </c>
      <c r="DI39" s="32">
        <v>0</v>
      </c>
      <c r="DJ39" s="32">
        <v>12248.8</v>
      </c>
      <c r="DK39" s="32">
        <v>6974.2</v>
      </c>
      <c r="DL39" s="32">
        <v>0</v>
      </c>
      <c r="DM39" s="32">
        <v>0</v>
      </c>
      <c r="DN39" s="32">
        <v>2175.8000000000002</v>
      </c>
      <c r="DO39" s="32">
        <f>DK39-DN39</f>
        <v>4798.3999999999996</v>
      </c>
      <c r="DP39" s="32">
        <v>18275.7</v>
      </c>
      <c r="DQ39" s="32">
        <v>0</v>
      </c>
      <c r="DR39" s="32">
        <v>0</v>
      </c>
      <c r="DS39" s="32">
        <f>2175.8</f>
        <v>2175.8000000000002</v>
      </c>
      <c r="DT39" s="32">
        <f>DP39-DS39</f>
        <v>16099.900000000001</v>
      </c>
      <c r="DU39" s="13" t="s">
        <v>196</v>
      </c>
    </row>
    <row r="40" spans="1:125" s="1" customFormat="1" ht="236.25" x14ac:dyDescent="0.2">
      <c r="A40" s="11" t="s">
        <v>279</v>
      </c>
      <c r="B40" s="11" t="s">
        <v>280</v>
      </c>
      <c r="C40" s="10" t="s">
        <v>281</v>
      </c>
      <c r="D40" s="18" t="s">
        <v>561</v>
      </c>
      <c r="E40" s="18" t="s">
        <v>532</v>
      </c>
      <c r="F40" s="18" t="s">
        <v>562</v>
      </c>
      <c r="G40" s="18" t="s">
        <v>0</v>
      </c>
      <c r="H40" s="18" t="s">
        <v>0</v>
      </c>
      <c r="I40" s="18" t="s">
        <v>0</v>
      </c>
      <c r="J40" s="17" t="s">
        <v>0</v>
      </c>
      <c r="K40" s="18" t="s">
        <v>0</v>
      </c>
      <c r="L40" s="18" t="s">
        <v>0</v>
      </c>
      <c r="M40" s="18" t="s">
        <v>0</v>
      </c>
      <c r="N40" s="18"/>
      <c r="O40" s="18"/>
      <c r="P40" s="18"/>
      <c r="Q40" s="17"/>
      <c r="R40" s="18" t="s">
        <v>0</v>
      </c>
      <c r="S40" s="18" t="s">
        <v>0</v>
      </c>
      <c r="T40" s="18" t="s">
        <v>0</v>
      </c>
      <c r="U40" s="18" t="s">
        <v>0</v>
      </c>
      <c r="V40" s="18" t="s">
        <v>0</v>
      </c>
      <c r="W40" s="18" t="s">
        <v>0</v>
      </c>
      <c r="X40" s="18" t="s">
        <v>563</v>
      </c>
      <c r="Y40" s="18" t="s">
        <v>504</v>
      </c>
      <c r="Z40" s="18" t="s">
        <v>564</v>
      </c>
      <c r="AA40" s="18" t="s">
        <v>0</v>
      </c>
      <c r="AB40" s="18" t="s">
        <v>0</v>
      </c>
      <c r="AC40" s="18" t="s">
        <v>0</v>
      </c>
      <c r="AD40" s="18" t="s">
        <v>565</v>
      </c>
      <c r="AE40" s="12"/>
      <c r="AF40" s="12"/>
      <c r="AG40" s="3" t="s">
        <v>56</v>
      </c>
      <c r="AH40" s="3" t="s">
        <v>282</v>
      </c>
      <c r="AI40" s="32">
        <v>7548.9</v>
      </c>
      <c r="AJ40" s="32">
        <v>7349.5</v>
      </c>
      <c r="AK40" s="32">
        <v>0</v>
      </c>
      <c r="AL40" s="33">
        <v>0</v>
      </c>
      <c r="AM40" s="32">
        <v>624.29999999999995</v>
      </c>
      <c r="AN40" s="32">
        <v>624.29999999999995</v>
      </c>
      <c r="AO40" s="32">
        <v>510.6</v>
      </c>
      <c r="AP40" s="32">
        <v>510.6</v>
      </c>
      <c r="AQ40" s="32">
        <v>6414</v>
      </c>
      <c r="AR40" s="32">
        <v>6214.6</v>
      </c>
      <c r="AS40" s="32">
        <f>3013.3+1235.8</f>
        <v>4249.1000000000004</v>
      </c>
      <c r="AT40" s="32">
        <v>0</v>
      </c>
      <c r="AU40" s="32">
        <v>0</v>
      </c>
      <c r="AV40" s="32">
        <v>1500</v>
      </c>
      <c r="AW40" s="32">
        <f>AS40-AV40</f>
        <v>2749.1000000000004</v>
      </c>
      <c r="AX40" s="32">
        <f>1235.8+4762.9+1457.7</f>
        <v>7456.4</v>
      </c>
      <c r="AY40" s="32">
        <v>0</v>
      </c>
      <c r="AZ40" s="32">
        <v>0</v>
      </c>
      <c r="BA40" s="32">
        <f>1500+1500</f>
        <v>3000</v>
      </c>
      <c r="BB40" s="32">
        <f>AX40-BA40</f>
        <v>4456.3999999999996</v>
      </c>
      <c r="BC40" s="32">
        <f>3362.9+1457.7+1235.8</f>
        <v>6056.4000000000005</v>
      </c>
      <c r="BD40" s="32">
        <v>0</v>
      </c>
      <c r="BE40" s="32">
        <v>0</v>
      </c>
      <c r="BF40" s="32">
        <v>0</v>
      </c>
      <c r="BG40" s="32">
        <f>BC40</f>
        <v>6056.4000000000005</v>
      </c>
      <c r="BH40" s="32">
        <f>3362.9+1457.7+1235.8</f>
        <v>6056.4000000000005</v>
      </c>
      <c r="BI40" s="32">
        <v>0</v>
      </c>
      <c r="BJ40" s="32">
        <v>0</v>
      </c>
      <c r="BK40" s="32">
        <v>0</v>
      </c>
      <c r="BL40" s="32">
        <f>BH40</f>
        <v>6056.4000000000005</v>
      </c>
      <c r="BM40" s="32">
        <v>7003.9</v>
      </c>
      <c r="BN40" s="32">
        <v>6804.5</v>
      </c>
      <c r="BO40" s="32">
        <v>0</v>
      </c>
      <c r="BP40" s="32">
        <v>0</v>
      </c>
      <c r="BQ40" s="32">
        <v>624.29999999999995</v>
      </c>
      <c r="BR40" s="32">
        <v>624.29999999999995</v>
      </c>
      <c r="BS40" s="32">
        <v>510.6</v>
      </c>
      <c r="BT40" s="32">
        <v>510.6</v>
      </c>
      <c r="BU40" s="32">
        <v>5869</v>
      </c>
      <c r="BV40" s="32">
        <v>5669.6</v>
      </c>
      <c r="BW40" s="32">
        <f>3013.3+1235.8-69.3-166.2-183.6</f>
        <v>3830.0000000000005</v>
      </c>
      <c r="BX40" s="32">
        <v>0</v>
      </c>
      <c r="BY40" s="32">
        <v>0</v>
      </c>
      <c r="BZ40" s="32">
        <v>1500</v>
      </c>
      <c r="CA40" s="32">
        <f>BW40-BZ40</f>
        <v>2330.0000000000005</v>
      </c>
      <c r="CB40" s="32">
        <f>1235.8+4762.9+1457.7</f>
        <v>7456.4</v>
      </c>
      <c r="CC40" s="32">
        <v>0</v>
      </c>
      <c r="CD40" s="32">
        <v>0</v>
      </c>
      <c r="CE40" s="32">
        <f>1500+1500</f>
        <v>3000</v>
      </c>
      <c r="CF40" s="32">
        <f>CB40-CE40</f>
        <v>4456.3999999999996</v>
      </c>
      <c r="CG40" s="32">
        <f>3362.9+1457.7+1235.8</f>
        <v>6056.4000000000005</v>
      </c>
      <c r="CH40" s="32">
        <v>0</v>
      </c>
      <c r="CI40" s="32">
        <v>0</v>
      </c>
      <c r="CJ40" s="32">
        <v>0</v>
      </c>
      <c r="CK40" s="32">
        <f>CG40</f>
        <v>6056.4000000000005</v>
      </c>
      <c r="CL40" s="32">
        <f>3362.9+1457.7+1235.8</f>
        <v>6056.4000000000005</v>
      </c>
      <c r="CM40" s="32">
        <v>0</v>
      </c>
      <c r="CN40" s="32">
        <v>0</v>
      </c>
      <c r="CO40" s="32">
        <v>0</v>
      </c>
      <c r="CP40" s="32">
        <f>CL40</f>
        <v>6056.4000000000005</v>
      </c>
      <c r="CQ40" s="32">
        <v>7548.9</v>
      </c>
      <c r="CR40" s="32">
        <v>0</v>
      </c>
      <c r="CS40" s="32">
        <v>624.29999999999995</v>
      </c>
      <c r="CT40" s="32">
        <v>510.6</v>
      </c>
      <c r="CU40" s="32">
        <v>6414</v>
      </c>
      <c r="CV40" s="32">
        <f>3013.3+1235.8</f>
        <v>4249.1000000000004</v>
      </c>
      <c r="CW40" s="32">
        <v>0</v>
      </c>
      <c r="CX40" s="32">
        <v>0</v>
      </c>
      <c r="CY40" s="32">
        <v>1500</v>
      </c>
      <c r="CZ40" s="32">
        <f>CV40-CY40</f>
        <v>2749.1000000000004</v>
      </c>
      <c r="DA40" s="32">
        <f>1235.8+4762.9+1457.7</f>
        <v>7456.4</v>
      </c>
      <c r="DB40" s="32">
        <v>0</v>
      </c>
      <c r="DC40" s="32">
        <v>0</v>
      </c>
      <c r="DD40" s="32">
        <f>1500+1500</f>
        <v>3000</v>
      </c>
      <c r="DE40" s="32">
        <f>DA40-DD40</f>
        <v>4456.3999999999996</v>
      </c>
      <c r="DF40" s="32">
        <v>7003.9</v>
      </c>
      <c r="DG40" s="32">
        <v>0</v>
      </c>
      <c r="DH40" s="32">
        <v>624.29999999999995</v>
      </c>
      <c r="DI40" s="32">
        <v>510.6</v>
      </c>
      <c r="DJ40" s="32">
        <v>5869</v>
      </c>
      <c r="DK40" s="32">
        <f>3013.3+1235.8-69.3-166.2-183.6</f>
        <v>3830.0000000000005</v>
      </c>
      <c r="DL40" s="32">
        <v>0</v>
      </c>
      <c r="DM40" s="32">
        <v>0</v>
      </c>
      <c r="DN40" s="32">
        <v>1500</v>
      </c>
      <c r="DO40" s="32">
        <f>DK40-DN40</f>
        <v>2330.0000000000005</v>
      </c>
      <c r="DP40" s="32">
        <f>1235.8+4762.9+1457.7</f>
        <v>7456.4</v>
      </c>
      <c r="DQ40" s="32">
        <v>0</v>
      </c>
      <c r="DR40" s="32">
        <v>0</v>
      </c>
      <c r="DS40" s="32">
        <f>1500+1500</f>
        <v>3000</v>
      </c>
      <c r="DT40" s="32">
        <f>DP40-DS40</f>
        <v>4456.3999999999996</v>
      </c>
      <c r="DU40" s="13" t="s">
        <v>196</v>
      </c>
    </row>
    <row r="41" spans="1:125" s="1" customFormat="1" ht="123.75" x14ac:dyDescent="0.2">
      <c r="A41" s="11" t="s">
        <v>283</v>
      </c>
      <c r="B41" s="11" t="s">
        <v>284</v>
      </c>
      <c r="C41" s="10" t="s">
        <v>285</v>
      </c>
      <c r="D41" s="18" t="s">
        <v>541</v>
      </c>
      <c r="E41" s="18"/>
      <c r="F41" s="18"/>
      <c r="G41" s="18" t="s">
        <v>0</v>
      </c>
      <c r="H41" s="18" t="s">
        <v>0</v>
      </c>
      <c r="I41" s="18" t="s">
        <v>0</v>
      </c>
      <c r="J41" s="17" t="s">
        <v>0</v>
      </c>
      <c r="K41" s="18" t="s">
        <v>659</v>
      </c>
      <c r="L41" s="18" t="s">
        <v>0</v>
      </c>
      <c r="M41" s="18" t="s">
        <v>0</v>
      </c>
      <c r="N41" s="18" t="s">
        <v>659</v>
      </c>
      <c r="O41" s="18" t="s">
        <v>0</v>
      </c>
      <c r="P41" s="18" t="s">
        <v>0</v>
      </c>
      <c r="Q41" s="17" t="s">
        <v>0</v>
      </c>
      <c r="R41" s="18" t="s">
        <v>0</v>
      </c>
      <c r="S41" s="18" t="s">
        <v>0</v>
      </c>
      <c r="T41" s="18" t="s">
        <v>0</v>
      </c>
      <c r="U41" s="18" t="s">
        <v>0</v>
      </c>
      <c r="V41" s="18" t="s">
        <v>0</v>
      </c>
      <c r="W41" s="18" t="s">
        <v>0</v>
      </c>
      <c r="X41" s="18" t="s">
        <v>660</v>
      </c>
      <c r="Y41" s="18" t="s">
        <v>0</v>
      </c>
      <c r="Z41" s="18" t="s">
        <v>0</v>
      </c>
      <c r="AA41" s="18" t="s">
        <v>661</v>
      </c>
      <c r="AB41" s="18" t="s">
        <v>0</v>
      </c>
      <c r="AC41" s="18" t="s">
        <v>0</v>
      </c>
      <c r="AD41" s="18" t="s">
        <v>724</v>
      </c>
      <c r="AE41" s="12"/>
      <c r="AF41" s="12"/>
      <c r="AG41" s="3" t="s">
        <v>70</v>
      </c>
      <c r="AH41" s="3" t="s">
        <v>188</v>
      </c>
      <c r="AI41" s="32">
        <v>784</v>
      </c>
      <c r="AJ41" s="32">
        <v>784</v>
      </c>
      <c r="AK41" s="32">
        <v>0</v>
      </c>
      <c r="AL41" s="33">
        <v>0</v>
      </c>
      <c r="AM41" s="32">
        <v>606.5</v>
      </c>
      <c r="AN41" s="32">
        <v>606.5</v>
      </c>
      <c r="AO41" s="32">
        <v>0</v>
      </c>
      <c r="AP41" s="32">
        <v>0</v>
      </c>
      <c r="AQ41" s="32">
        <v>177.5</v>
      </c>
      <c r="AR41" s="32">
        <v>177.5</v>
      </c>
      <c r="AS41" s="32">
        <v>1134</v>
      </c>
      <c r="AT41" s="32">
        <f>714+0.1</f>
        <v>714.1</v>
      </c>
      <c r="AU41" s="32">
        <f>120-0.1</f>
        <v>119.9</v>
      </c>
      <c r="AV41" s="32">
        <v>0</v>
      </c>
      <c r="AW41" s="32">
        <v>300</v>
      </c>
      <c r="AX41" s="32">
        <v>0</v>
      </c>
      <c r="AY41" s="32">
        <v>0</v>
      </c>
      <c r="AZ41" s="32">
        <v>0</v>
      </c>
      <c r="BA41" s="32">
        <v>0</v>
      </c>
      <c r="BB41" s="32">
        <v>0</v>
      </c>
      <c r="BC41" s="32">
        <v>0</v>
      </c>
      <c r="BD41" s="32">
        <v>0</v>
      </c>
      <c r="BE41" s="32">
        <v>0</v>
      </c>
      <c r="BF41" s="32">
        <v>0</v>
      </c>
      <c r="BG41" s="32">
        <v>0</v>
      </c>
      <c r="BH41" s="32">
        <v>0</v>
      </c>
      <c r="BI41" s="32">
        <v>0</v>
      </c>
      <c r="BJ41" s="32">
        <v>0</v>
      </c>
      <c r="BK41" s="32">
        <v>0</v>
      </c>
      <c r="BL41" s="32">
        <v>0</v>
      </c>
      <c r="BM41" s="32">
        <v>784</v>
      </c>
      <c r="BN41" s="32">
        <v>784</v>
      </c>
      <c r="BO41" s="32">
        <v>0</v>
      </c>
      <c r="BP41" s="32">
        <v>0</v>
      </c>
      <c r="BQ41" s="32">
        <v>606.5</v>
      </c>
      <c r="BR41" s="32">
        <v>606.5</v>
      </c>
      <c r="BS41" s="32">
        <v>0</v>
      </c>
      <c r="BT41" s="32">
        <v>0</v>
      </c>
      <c r="BU41" s="32">
        <v>177.5</v>
      </c>
      <c r="BV41" s="32">
        <v>177.5</v>
      </c>
      <c r="BW41" s="32">
        <v>1134</v>
      </c>
      <c r="BX41" s="32">
        <f>714+0.1</f>
        <v>714.1</v>
      </c>
      <c r="BY41" s="32">
        <f>120-0.1</f>
        <v>119.9</v>
      </c>
      <c r="BZ41" s="32">
        <v>0</v>
      </c>
      <c r="CA41" s="32">
        <v>300</v>
      </c>
      <c r="CB41" s="32">
        <v>0</v>
      </c>
      <c r="CC41" s="32">
        <v>0</v>
      </c>
      <c r="CD41" s="32">
        <v>0</v>
      </c>
      <c r="CE41" s="32">
        <v>0</v>
      </c>
      <c r="CF41" s="32">
        <v>0</v>
      </c>
      <c r="CG41" s="32">
        <v>0</v>
      </c>
      <c r="CH41" s="32">
        <v>0</v>
      </c>
      <c r="CI41" s="32">
        <v>0</v>
      </c>
      <c r="CJ41" s="32">
        <v>0</v>
      </c>
      <c r="CK41" s="32">
        <v>0</v>
      </c>
      <c r="CL41" s="32">
        <v>0</v>
      </c>
      <c r="CM41" s="32">
        <v>0</v>
      </c>
      <c r="CN41" s="32">
        <v>0</v>
      </c>
      <c r="CO41" s="32">
        <v>0</v>
      </c>
      <c r="CP41" s="32">
        <v>0</v>
      </c>
      <c r="CQ41" s="32">
        <v>784</v>
      </c>
      <c r="CR41" s="32">
        <v>0</v>
      </c>
      <c r="CS41" s="32">
        <v>606.5</v>
      </c>
      <c r="CT41" s="32">
        <v>0</v>
      </c>
      <c r="CU41" s="32">
        <v>177.5</v>
      </c>
      <c r="CV41" s="32">
        <v>1134</v>
      </c>
      <c r="CW41" s="32">
        <f>714+0.1</f>
        <v>714.1</v>
      </c>
      <c r="CX41" s="32">
        <f>120-0.1</f>
        <v>119.9</v>
      </c>
      <c r="CY41" s="32">
        <v>0</v>
      </c>
      <c r="CZ41" s="32">
        <v>300</v>
      </c>
      <c r="DA41" s="32">
        <v>0</v>
      </c>
      <c r="DB41" s="32">
        <v>0</v>
      </c>
      <c r="DC41" s="32">
        <v>0</v>
      </c>
      <c r="DD41" s="32">
        <v>0</v>
      </c>
      <c r="DE41" s="32">
        <v>0</v>
      </c>
      <c r="DF41" s="32">
        <v>784</v>
      </c>
      <c r="DG41" s="32">
        <v>0</v>
      </c>
      <c r="DH41" s="32">
        <v>606.5</v>
      </c>
      <c r="DI41" s="32">
        <v>0</v>
      </c>
      <c r="DJ41" s="32">
        <v>177.5</v>
      </c>
      <c r="DK41" s="32">
        <v>1134</v>
      </c>
      <c r="DL41" s="32">
        <f>714+0.1</f>
        <v>714.1</v>
      </c>
      <c r="DM41" s="32">
        <f>120-0.1</f>
        <v>119.9</v>
      </c>
      <c r="DN41" s="32">
        <v>0</v>
      </c>
      <c r="DO41" s="32">
        <v>300</v>
      </c>
      <c r="DP41" s="32">
        <v>0</v>
      </c>
      <c r="DQ41" s="32">
        <v>0</v>
      </c>
      <c r="DR41" s="32">
        <v>0</v>
      </c>
      <c r="DS41" s="32">
        <v>0</v>
      </c>
      <c r="DT41" s="32">
        <v>0</v>
      </c>
      <c r="DU41" s="13" t="s">
        <v>251</v>
      </c>
    </row>
    <row r="42" spans="1:125" s="9" customFormat="1" ht="52.5" x14ac:dyDescent="0.2">
      <c r="A42" s="5" t="s">
        <v>286</v>
      </c>
      <c r="B42" s="5" t="s">
        <v>287</v>
      </c>
      <c r="C42" s="6" t="s">
        <v>288</v>
      </c>
      <c r="D42" s="47" t="s">
        <v>173</v>
      </c>
      <c r="E42" s="47" t="s">
        <v>173</v>
      </c>
      <c r="F42" s="47" t="s">
        <v>173</v>
      </c>
      <c r="G42" s="47" t="s">
        <v>173</v>
      </c>
      <c r="H42" s="47" t="s">
        <v>173</v>
      </c>
      <c r="I42" s="47" t="s">
        <v>173</v>
      </c>
      <c r="J42" s="47" t="s">
        <v>173</v>
      </c>
      <c r="K42" s="47" t="s">
        <v>173</v>
      </c>
      <c r="L42" s="47" t="s">
        <v>173</v>
      </c>
      <c r="M42" s="47" t="s">
        <v>173</v>
      </c>
      <c r="N42" s="47" t="s">
        <v>173</v>
      </c>
      <c r="O42" s="47" t="s">
        <v>173</v>
      </c>
      <c r="P42" s="47" t="s">
        <v>173</v>
      </c>
      <c r="Q42" s="47" t="s">
        <v>173</v>
      </c>
      <c r="R42" s="47" t="s">
        <v>173</v>
      </c>
      <c r="S42" s="47" t="s">
        <v>173</v>
      </c>
      <c r="T42" s="47" t="s">
        <v>173</v>
      </c>
      <c r="U42" s="47" t="s">
        <v>173</v>
      </c>
      <c r="V42" s="47" t="s">
        <v>173</v>
      </c>
      <c r="W42" s="47" t="s">
        <v>173</v>
      </c>
      <c r="X42" s="47" t="s">
        <v>173</v>
      </c>
      <c r="Y42" s="47" t="s">
        <v>173</v>
      </c>
      <c r="Z42" s="47" t="s">
        <v>173</v>
      </c>
      <c r="AA42" s="47" t="s">
        <v>173</v>
      </c>
      <c r="AB42" s="47" t="s">
        <v>173</v>
      </c>
      <c r="AC42" s="47" t="s">
        <v>173</v>
      </c>
      <c r="AD42" s="47"/>
      <c r="AE42" s="7"/>
      <c r="AF42" s="7"/>
      <c r="AG42" s="7" t="s">
        <v>173</v>
      </c>
      <c r="AH42" s="7" t="s">
        <v>173</v>
      </c>
      <c r="AI42" s="30">
        <v>14833.8</v>
      </c>
      <c r="AJ42" s="30">
        <v>14833.8</v>
      </c>
      <c r="AK42" s="30">
        <v>0</v>
      </c>
      <c r="AL42" s="31">
        <v>0</v>
      </c>
      <c r="AM42" s="30">
        <v>0</v>
      </c>
      <c r="AN42" s="30">
        <v>0</v>
      </c>
      <c r="AO42" s="30">
        <v>0</v>
      </c>
      <c r="AP42" s="30">
        <v>0</v>
      </c>
      <c r="AQ42" s="30">
        <v>14833.8</v>
      </c>
      <c r="AR42" s="30">
        <v>14833.8</v>
      </c>
      <c r="AS42" s="30">
        <f>SUM(AS43:AS46)</f>
        <v>14368.900000000001</v>
      </c>
      <c r="AT42" s="30">
        <f t="shared" ref="AT42:AW42" si="109">SUM(AT43:AT46)</f>
        <v>0</v>
      </c>
      <c r="AU42" s="30">
        <f t="shared" si="109"/>
        <v>0</v>
      </c>
      <c r="AV42" s="30">
        <f t="shared" si="109"/>
        <v>0</v>
      </c>
      <c r="AW42" s="30">
        <f t="shared" si="109"/>
        <v>14368.900000000001</v>
      </c>
      <c r="AX42" s="30">
        <f t="shared" ref="AX42" si="110">SUM(AX43:AX46)</f>
        <v>15446.399999999998</v>
      </c>
      <c r="AY42" s="30">
        <f t="shared" ref="AY42" si="111">SUM(AY43:AY46)</f>
        <v>0</v>
      </c>
      <c r="AZ42" s="30">
        <f t="shared" ref="AZ42" si="112">SUM(AZ43:AZ46)</f>
        <v>0</v>
      </c>
      <c r="BA42" s="30">
        <f t="shared" ref="BA42" si="113">SUM(BA43:BA46)</f>
        <v>0</v>
      </c>
      <c r="BB42" s="30">
        <f t="shared" ref="BB42" si="114">SUM(BB43:BB46)</f>
        <v>15446.399999999998</v>
      </c>
      <c r="BC42" s="30">
        <f>SUM(BC43:BC46)</f>
        <v>15434.5</v>
      </c>
      <c r="BD42" s="30">
        <f t="shared" ref="BD42" si="115">SUM(BD43:BD46)</f>
        <v>0</v>
      </c>
      <c r="BE42" s="30">
        <f t="shared" ref="BE42" si="116">SUM(BE43:BE46)</f>
        <v>0</v>
      </c>
      <c r="BF42" s="30">
        <f t="shared" ref="BF42" si="117">SUM(BF43:BF46)</f>
        <v>0</v>
      </c>
      <c r="BG42" s="30">
        <f t="shared" ref="BG42" si="118">SUM(BG43:BG46)</f>
        <v>15434.5</v>
      </c>
      <c r="BH42" s="30">
        <f t="shared" ref="BH42" si="119">SUM(BH43:BH46)</f>
        <v>15372</v>
      </c>
      <c r="BI42" s="30">
        <f t="shared" ref="BI42" si="120">SUM(BI43:BI46)</f>
        <v>0</v>
      </c>
      <c r="BJ42" s="30">
        <f t="shared" ref="BJ42" si="121">SUM(BJ43:BJ46)</f>
        <v>0</v>
      </c>
      <c r="BK42" s="30">
        <f t="shared" ref="BK42" si="122">SUM(BK43:BK46)</f>
        <v>0</v>
      </c>
      <c r="BL42" s="30">
        <f t="shared" ref="BL42" si="123">SUM(BL43:BL46)</f>
        <v>15372</v>
      </c>
      <c r="BM42" s="30">
        <v>6173.6</v>
      </c>
      <c r="BN42" s="30">
        <v>6173.6</v>
      </c>
      <c r="BO42" s="30">
        <v>0</v>
      </c>
      <c r="BP42" s="30">
        <v>0</v>
      </c>
      <c r="BQ42" s="30">
        <v>0</v>
      </c>
      <c r="BR42" s="30">
        <v>0</v>
      </c>
      <c r="BS42" s="30">
        <v>0</v>
      </c>
      <c r="BT42" s="30">
        <v>0</v>
      </c>
      <c r="BU42" s="30">
        <v>6173.6</v>
      </c>
      <c r="BV42" s="30">
        <v>6173.6</v>
      </c>
      <c r="BW42" s="30">
        <f>SUM(BW43:BW46)</f>
        <v>5343.6</v>
      </c>
      <c r="BX42" s="30">
        <f t="shared" ref="BX42" si="124">SUM(BX43:BX46)</f>
        <v>0</v>
      </c>
      <c r="BY42" s="30">
        <f t="shared" ref="BY42" si="125">SUM(BY43:BY46)</f>
        <v>0</v>
      </c>
      <c r="BZ42" s="30">
        <f t="shared" ref="BZ42" si="126">SUM(BZ43:BZ46)</f>
        <v>0</v>
      </c>
      <c r="CA42" s="30">
        <f t="shared" ref="CA42" si="127">SUM(CA43:CA46)</f>
        <v>5343.6</v>
      </c>
      <c r="CB42" s="30">
        <f t="shared" ref="CB42" si="128">SUM(CB43:CB46)</f>
        <v>6810.7</v>
      </c>
      <c r="CC42" s="30">
        <f t="shared" ref="CC42" si="129">SUM(CC43:CC46)</f>
        <v>0</v>
      </c>
      <c r="CD42" s="30">
        <f t="shared" ref="CD42" si="130">SUM(CD43:CD46)</f>
        <v>0</v>
      </c>
      <c r="CE42" s="30">
        <f t="shared" ref="CE42" si="131">SUM(CE43:CE46)</f>
        <v>0</v>
      </c>
      <c r="CF42" s="30">
        <f t="shared" ref="CF42" si="132">SUM(CF43:CF46)</f>
        <v>6810.7</v>
      </c>
      <c r="CG42" s="30">
        <f>SUM(CG43:CG46)</f>
        <v>6861.3</v>
      </c>
      <c r="CH42" s="30">
        <f t="shared" ref="CH42" si="133">SUM(CH43:CH46)</f>
        <v>0</v>
      </c>
      <c r="CI42" s="30">
        <f t="shared" ref="CI42" si="134">SUM(CI43:CI46)</f>
        <v>0</v>
      </c>
      <c r="CJ42" s="30">
        <f t="shared" ref="CJ42" si="135">SUM(CJ43:CJ46)</f>
        <v>0</v>
      </c>
      <c r="CK42" s="30">
        <f t="shared" ref="CK42" si="136">SUM(CK43:CK46)</f>
        <v>6861.3</v>
      </c>
      <c r="CL42" s="30">
        <f t="shared" ref="CL42" si="137">SUM(CL43:CL46)</f>
        <v>6861.3</v>
      </c>
      <c r="CM42" s="30">
        <f t="shared" ref="CM42" si="138">SUM(CM43:CM46)</f>
        <v>0</v>
      </c>
      <c r="CN42" s="30">
        <f t="shared" ref="CN42" si="139">SUM(CN43:CN46)</f>
        <v>0</v>
      </c>
      <c r="CO42" s="30">
        <f t="shared" ref="CO42" si="140">SUM(CO43:CO46)</f>
        <v>0</v>
      </c>
      <c r="CP42" s="30">
        <f t="shared" ref="CP42" si="141">SUM(CP43:CP46)</f>
        <v>6861.3</v>
      </c>
      <c r="CQ42" s="30">
        <v>14833.8</v>
      </c>
      <c r="CR42" s="30">
        <v>0</v>
      </c>
      <c r="CS42" s="30">
        <v>0</v>
      </c>
      <c r="CT42" s="30">
        <v>0</v>
      </c>
      <c r="CU42" s="30">
        <v>14833.8</v>
      </c>
      <c r="CV42" s="30">
        <f>SUM(CV43:CV46)</f>
        <v>14368.900000000001</v>
      </c>
      <c r="CW42" s="30">
        <f t="shared" ref="CW42:DE42" si="142">SUM(CW43:CW46)</f>
        <v>0</v>
      </c>
      <c r="CX42" s="30">
        <f t="shared" si="142"/>
        <v>0</v>
      </c>
      <c r="CY42" s="30">
        <f t="shared" si="142"/>
        <v>0</v>
      </c>
      <c r="CZ42" s="30">
        <f t="shared" si="142"/>
        <v>14368.900000000001</v>
      </c>
      <c r="DA42" s="30">
        <f t="shared" si="142"/>
        <v>15446.399999999998</v>
      </c>
      <c r="DB42" s="30">
        <f t="shared" si="142"/>
        <v>0</v>
      </c>
      <c r="DC42" s="30">
        <f t="shared" si="142"/>
        <v>0</v>
      </c>
      <c r="DD42" s="30">
        <f t="shared" si="142"/>
        <v>0</v>
      </c>
      <c r="DE42" s="30">
        <f t="shared" si="142"/>
        <v>15446.399999999998</v>
      </c>
      <c r="DF42" s="30">
        <v>6173.6</v>
      </c>
      <c r="DG42" s="30">
        <v>0</v>
      </c>
      <c r="DH42" s="30">
        <v>0</v>
      </c>
      <c r="DI42" s="30">
        <v>0</v>
      </c>
      <c r="DJ42" s="30">
        <v>6173.6</v>
      </c>
      <c r="DK42" s="30">
        <f>SUM(DK43:DK46)</f>
        <v>5343.6</v>
      </c>
      <c r="DL42" s="30">
        <f t="shared" ref="DL42:DT42" si="143">SUM(DL43:DL46)</f>
        <v>0</v>
      </c>
      <c r="DM42" s="30">
        <f t="shared" si="143"/>
        <v>0</v>
      </c>
      <c r="DN42" s="30">
        <f t="shared" si="143"/>
        <v>0</v>
      </c>
      <c r="DO42" s="30">
        <f t="shared" si="143"/>
        <v>5343.6</v>
      </c>
      <c r="DP42" s="30">
        <f t="shared" si="143"/>
        <v>6810.7</v>
      </c>
      <c r="DQ42" s="30">
        <f t="shared" si="143"/>
        <v>0</v>
      </c>
      <c r="DR42" s="30">
        <f t="shared" si="143"/>
        <v>0</v>
      </c>
      <c r="DS42" s="30">
        <f t="shared" si="143"/>
        <v>0</v>
      </c>
      <c r="DT42" s="30">
        <f t="shared" si="143"/>
        <v>6810.7</v>
      </c>
      <c r="DU42" s="8" t="s">
        <v>0</v>
      </c>
    </row>
    <row r="43" spans="1:125" s="1" customFormat="1" ht="202.5" x14ac:dyDescent="0.2">
      <c r="A43" s="11" t="s">
        <v>289</v>
      </c>
      <c r="B43" s="11" t="s">
        <v>290</v>
      </c>
      <c r="C43" s="10" t="s">
        <v>291</v>
      </c>
      <c r="D43" s="18" t="s">
        <v>541</v>
      </c>
      <c r="E43" s="18"/>
      <c r="F43" s="18"/>
      <c r="G43" s="18" t="s">
        <v>0</v>
      </c>
      <c r="H43" s="18" t="s">
        <v>0</v>
      </c>
      <c r="I43" s="18" t="s">
        <v>0</v>
      </c>
      <c r="J43" s="18" t="s">
        <v>0</v>
      </c>
      <c r="K43" s="18" t="s">
        <v>662</v>
      </c>
      <c r="L43" s="18" t="s">
        <v>0</v>
      </c>
      <c r="M43" s="18" t="s">
        <v>0</v>
      </c>
      <c r="N43" s="18" t="s">
        <v>0</v>
      </c>
      <c r="O43" s="18" t="s">
        <v>0</v>
      </c>
      <c r="P43" s="18" t="s">
        <v>0</v>
      </c>
      <c r="Q43" s="18" t="s">
        <v>0</v>
      </c>
      <c r="R43" s="18" t="s">
        <v>0</v>
      </c>
      <c r="S43" s="18" t="s">
        <v>0</v>
      </c>
      <c r="T43" s="18" t="s">
        <v>0</v>
      </c>
      <c r="U43" s="18" t="s">
        <v>0</v>
      </c>
      <c r="V43" s="18" t="s">
        <v>0</v>
      </c>
      <c r="W43" s="18" t="s">
        <v>0</v>
      </c>
      <c r="X43" s="18" t="s">
        <v>0</v>
      </c>
      <c r="Y43" s="18" t="s">
        <v>0</v>
      </c>
      <c r="Z43" s="18" t="s">
        <v>0</v>
      </c>
      <c r="AA43" s="18" t="s">
        <v>663</v>
      </c>
      <c r="AB43" s="12" t="s">
        <v>0</v>
      </c>
      <c r="AC43" s="12" t="s">
        <v>0</v>
      </c>
      <c r="AD43" s="18" t="s">
        <v>689</v>
      </c>
      <c r="AE43" s="12"/>
      <c r="AF43" s="12"/>
      <c r="AG43" s="3" t="s">
        <v>51</v>
      </c>
      <c r="AH43" s="3" t="s">
        <v>292</v>
      </c>
      <c r="AI43" s="32">
        <v>8403.7000000000007</v>
      </c>
      <c r="AJ43" s="32">
        <v>8403.7000000000007</v>
      </c>
      <c r="AK43" s="32">
        <v>0</v>
      </c>
      <c r="AL43" s="33">
        <v>0</v>
      </c>
      <c r="AM43" s="32">
        <v>0</v>
      </c>
      <c r="AN43" s="32">
        <v>0</v>
      </c>
      <c r="AO43" s="32">
        <v>0</v>
      </c>
      <c r="AP43" s="32">
        <v>0</v>
      </c>
      <c r="AQ43" s="32">
        <v>8403.7000000000007</v>
      </c>
      <c r="AR43" s="32">
        <v>8403.7000000000007</v>
      </c>
      <c r="AS43" s="32">
        <v>7841.7</v>
      </c>
      <c r="AT43" s="32">
        <v>0</v>
      </c>
      <c r="AU43" s="32">
        <v>0</v>
      </c>
      <c r="AV43" s="32">
        <v>0</v>
      </c>
      <c r="AW43" s="32">
        <v>7841.7</v>
      </c>
      <c r="AX43" s="32">
        <f>7925.4+605.3</f>
        <v>8530.6999999999989</v>
      </c>
      <c r="AY43" s="32">
        <v>0</v>
      </c>
      <c r="AZ43" s="32">
        <v>0</v>
      </c>
      <c r="BA43" s="32">
        <v>0</v>
      </c>
      <c r="BB43" s="32">
        <f>AX43</f>
        <v>8530.6999999999989</v>
      </c>
      <c r="BC43" s="32">
        <v>8468.2000000000007</v>
      </c>
      <c r="BD43" s="32">
        <v>0</v>
      </c>
      <c r="BE43" s="32">
        <v>0</v>
      </c>
      <c r="BF43" s="32">
        <v>0</v>
      </c>
      <c r="BG43" s="32">
        <f>BC43</f>
        <v>8468.2000000000007</v>
      </c>
      <c r="BH43" s="32">
        <v>8405.7000000000007</v>
      </c>
      <c r="BI43" s="32">
        <v>0</v>
      </c>
      <c r="BJ43" s="32">
        <v>0</v>
      </c>
      <c r="BK43" s="32">
        <v>0</v>
      </c>
      <c r="BL43" s="32">
        <f>BH43</f>
        <v>8405.7000000000007</v>
      </c>
      <c r="BM43" s="32">
        <v>0</v>
      </c>
      <c r="BN43" s="32">
        <v>0</v>
      </c>
      <c r="BO43" s="32">
        <v>0</v>
      </c>
      <c r="BP43" s="32">
        <v>0</v>
      </c>
      <c r="BQ43" s="32">
        <v>0</v>
      </c>
      <c r="BR43" s="32">
        <v>0</v>
      </c>
      <c r="BS43" s="32">
        <v>0</v>
      </c>
      <c r="BT43" s="32">
        <v>0</v>
      </c>
      <c r="BU43" s="32">
        <v>0</v>
      </c>
      <c r="BV43" s="32">
        <v>0</v>
      </c>
      <c r="BW43" s="32">
        <f>7841.7-7841.7</f>
        <v>0</v>
      </c>
      <c r="BX43" s="32">
        <v>0</v>
      </c>
      <c r="BY43" s="32">
        <v>0</v>
      </c>
      <c r="BZ43" s="32">
        <v>0</v>
      </c>
      <c r="CA43" s="32">
        <f>BW43</f>
        <v>0</v>
      </c>
      <c r="CB43" s="32">
        <v>0</v>
      </c>
      <c r="CC43" s="32">
        <v>0</v>
      </c>
      <c r="CD43" s="32">
        <v>0</v>
      </c>
      <c r="CE43" s="32">
        <v>0</v>
      </c>
      <c r="CF43" s="32">
        <f>CB43</f>
        <v>0</v>
      </c>
      <c r="CG43" s="32">
        <v>0</v>
      </c>
      <c r="CH43" s="32">
        <v>0</v>
      </c>
      <c r="CI43" s="32">
        <v>0</v>
      </c>
      <c r="CJ43" s="32">
        <v>0</v>
      </c>
      <c r="CK43" s="32">
        <f>CG43</f>
        <v>0</v>
      </c>
      <c r="CL43" s="32">
        <v>0</v>
      </c>
      <c r="CM43" s="32">
        <v>0</v>
      </c>
      <c r="CN43" s="32">
        <v>0</v>
      </c>
      <c r="CO43" s="32">
        <v>0</v>
      </c>
      <c r="CP43" s="32">
        <f>CL43</f>
        <v>0</v>
      </c>
      <c r="CQ43" s="32">
        <v>8403.7000000000007</v>
      </c>
      <c r="CR43" s="32">
        <v>0</v>
      </c>
      <c r="CS43" s="32">
        <v>0</v>
      </c>
      <c r="CT43" s="32">
        <v>0</v>
      </c>
      <c r="CU43" s="32">
        <v>8403.7000000000007</v>
      </c>
      <c r="CV43" s="32">
        <v>7841.7</v>
      </c>
      <c r="CW43" s="32">
        <v>0</v>
      </c>
      <c r="CX43" s="32">
        <v>0</v>
      </c>
      <c r="CY43" s="32">
        <v>0</v>
      </c>
      <c r="CZ43" s="32">
        <v>7841.7</v>
      </c>
      <c r="DA43" s="32">
        <f>7925.4+605.3</f>
        <v>8530.6999999999989</v>
      </c>
      <c r="DB43" s="32">
        <v>0</v>
      </c>
      <c r="DC43" s="32">
        <v>0</v>
      </c>
      <c r="DD43" s="32">
        <v>0</v>
      </c>
      <c r="DE43" s="32">
        <f>DA43</f>
        <v>8530.6999999999989</v>
      </c>
      <c r="DF43" s="32">
        <v>0</v>
      </c>
      <c r="DG43" s="32">
        <v>0</v>
      </c>
      <c r="DH43" s="32">
        <v>0</v>
      </c>
      <c r="DI43" s="32">
        <v>0</v>
      </c>
      <c r="DJ43" s="32">
        <v>0</v>
      </c>
      <c r="DK43" s="32">
        <f>7841.7-7841.7</f>
        <v>0</v>
      </c>
      <c r="DL43" s="32">
        <v>0</v>
      </c>
      <c r="DM43" s="32">
        <v>0</v>
      </c>
      <c r="DN43" s="32">
        <v>0</v>
      </c>
      <c r="DO43" s="32">
        <f>DK43</f>
        <v>0</v>
      </c>
      <c r="DP43" s="32">
        <v>0</v>
      </c>
      <c r="DQ43" s="32">
        <v>0</v>
      </c>
      <c r="DR43" s="32">
        <v>0</v>
      </c>
      <c r="DS43" s="32">
        <v>0</v>
      </c>
      <c r="DT43" s="32">
        <f>DP43</f>
        <v>0</v>
      </c>
      <c r="DU43" s="13" t="s">
        <v>251</v>
      </c>
    </row>
    <row r="44" spans="1:125" s="1" customFormat="1" ht="112.5" x14ac:dyDescent="0.2">
      <c r="A44" s="11" t="s">
        <v>293</v>
      </c>
      <c r="B44" s="11" t="s">
        <v>294</v>
      </c>
      <c r="C44" s="10" t="s">
        <v>295</v>
      </c>
      <c r="D44" s="37" t="s">
        <v>541</v>
      </c>
      <c r="E44" s="37" t="s">
        <v>0</v>
      </c>
      <c r="F44" s="37" t="s">
        <v>0</v>
      </c>
      <c r="G44" s="37" t="s">
        <v>0</v>
      </c>
      <c r="H44" s="37" t="s">
        <v>0</v>
      </c>
      <c r="I44" s="37" t="s">
        <v>0</v>
      </c>
      <c r="J44" s="37" t="s">
        <v>0</v>
      </c>
      <c r="K44" s="37" t="s">
        <v>0</v>
      </c>
      <c r="L44" s="37" t="s">
        <v>0</v>
      </c>
      <c r="M44" s="37" t="s">
        <v>0</v>
      </c>
      <c r="N44" s="37" t="s">
        <v>0</v>
      </c>
      <c r="O44" s="37" t="s">
        <v>0</v>
      </c>
      <c r="P44" s="37" t="s">
        <v>0</v>
      </c>
      <c r="Q44" s="37" t="s">
        <v>0</v>
      </c>
      <c r="R44" s="37" t="s">
        <v>0</v>
      </c>
      <c r="S44" s="37" t="s">
        <v>0</v>
      </c>
      <c r="T44" s="37" t="s">
        <v>0</v>
      </c>
      <c r="U44" s="37" t="s">
        <v>0</v>
      </c>
      <c r="V44" s="37" t="s">
        <v>0</v>
      </c>
      <c r="W44" s="37" t="s">
        <v>0</v>
      </c>
      <c r="X44" s="37" t="s">
        <v>713</v>
      </c>
      <c r="Y44" s="37" t="s">
        <v>0</v>
      </c>
      <c r="Z44" s="37" t="s">
        <v>0</v>
      </c>
      <c r="AA44" s="37" t="s">
        <v>0</v>
      </c>
      <c r="AB44" s="37" t="s">
        <v>0</v>
      </c>
      <c r="AC44" s="37" t="s">
        <v>0</v>
      </c>
      <c r="AD44" s="37" t="s">
        <v>690</v>
      </c>
      <c r="AE44" s="12"/>
      <c r="AF44" s="12"/>
      <c r="AG44" s="3" t="s">
        <v>57</v>
      </c>
      <c r="AH44" s="3" t="s">
        <v>208</v>
      </c>
      <c r="AI44" s="32">
        <v>105</v>
      </c>
      <c r="AJ44" s="32">
        <v>105</v>
      </c>
      <c r="AK44" s="32">
        <v>0</v>
      </c>
      <c r="AL44" s="33">
        <v>0</v>
      </c>
      <c r="AM44" s="32">
        <v>0</v>
      </c>
      <c r="AN44" s="32">
        <v>0</v>
      </c>
      <c r="AO44" s="32">
        <v>0</v>
      </c>
      <c r="AP44" s="32">
        <v>0</v>
      </c>
      <c r="AQ44" s="32">
        <v>105</v>
      </c>
      <c r="AR44" s="32">
        <v>105</v>
      </c>
      <c r="AS44" s="32">
        <v>105</v>
      </c>
      <c r="AT44" s="32">
        <v>0</v>
      </c>
      <c r="AU44" s="32">
        <v>0</v>
      </c>
      <c r="AV44" s="32">
        <v>0</v>
      </c>
      <c r="AW44" s="32">
        <v>105</v>
      </c>
      <c r="AX44" s="32">
        <v>105</v>
      </c>
      <c r="AY44" s="32">
        <v>0</v>
      </c>
      <c r="AZ44" s="32">
        <v>0</v>
      </c>
      <c r="BA44" s="32">
        <v>0</v>
      </c>
      <c r="BB44" s="32">
        <f>AX44</f>
        <v>105</v>
      </c>
      <c r="BC44" s="32">
        <v>105</v>
      </c>
      <c r="BD44" s="32">
        <v>0</v>
      </c>
      <c r="BE44" s="32">
        <v>0</v>
      </c>
      <c r="BF44" s="32">
        <v>0</v>
      </c>
      <c r="BG44" s="32">
        <v>105</v>
      </c>
      <c r="BH44" s="32">
        <v>105</v>
      </c>
      <c r="BI44" s="32">
        <v>0</v>
      </c>
      <c r="BJ44" s="32">
        <v>0</v>
      </c>
      <c r="BK44" s="32">
        <v>0</v>
      </c>
      <c r="BL44" s="32">
        <v>105</v>
      </c>
      <c r="BM44" s="32">
        <v>105</v>
      </c>
      <c r="BN44" s="32">
        <v>105</v>
      </c>
      <c r="BO44" s="32">
        <v>0</v>
      </c>
      <c r="BP44" s="32">
        <v>0</v>
      </c>
      <c r="BQ44" s="32">
        <v>0</v>
      </c>
      <c r="BR44" s="32">
        <v>0</v>
      </c>
      <c r="BS44" s="32">
        <v>0</v>
      </c>
      <c r="BT44" s="32">
        <v>0</v>
      </c>
      <c r="BU44" s="32">
        <v>105</v>
      </c>
      <c r="BV44" s="32">
        <v>105</v>
      </c>
      <c r="BW44" s="32">
        <f>105-105</f>
        <v>0</v>
      </c>
      <c r="BX44" s="32">
        <v>0</v>
      </c>
      <c r="BY44" s="32">
        <v>0</v>
      </c>
      <c r="BZ44" s="32">
        <v>0</v>
      </c>
      <c r="CA44" s="32">
        <f>BW44</f>
        <v>0</v>
      </c>
      <c r="CB44" s="32">
        <v>0</v>
      </c>
      <c r="CC44" s="32">
        <v>0</v>
      </c>
      <c r="CD44" s="32">
        <v>0</v>
      </c>
      <c r="CE44" s="32">
        <v>0</v>
      </c>
      <c r="CF44" s="32">
        <f>CB44</f>
        <v>0</v>
      </c>
      <c r="CG44" s="32">
        <v>0</v>
      </c>
      <c r="CH44" s="32">
        <v>0</v>
      </c>
      <c r="CI44" s="32">
        <v>0</v>
      </c>
      <c r="CJ44" s="32">
        <v>0</v>
      </c>
      <c r="CK44" s="32">
        <f>CG44</f>
        <v>0</v>
      </c>
      <c r="CL44" s="32">
        <v>0</v>
      </c>
      <c r="CM44" s="32">
        <v>0</v>
      </c>
      <c r="CN44" s="32">
        <v>0</v>
      </c>
      <c r="CO44" s="32">
        <v>0</v>
      </c>
      <c r="CP44" s="32">
        <f>CL44</f>
        <v>0</v>
      </c>
      <c r="CQ44" s="32">
        <v>105</v>
      </c>
      <c r="CR44" s="32">
        <v>0</v>
      </c>
      <c r="CS44" s="32">
        <v>0</v>
      </c>
      <c r="CT44" s="32">
        <v>0</v>
      </c>
      <c r="CU44" s="32">
        <v>105</v>
      </c>
      <c r="CV44" s="32">
        <v>105</v>
      </c>
      <c r="CW44" s="32">
        <v>0</v>
      </c>
      <c r="CX44" s="32">
        <v>0</v>
      </c>
      <c r="CY44" s="32">
        <v>0</v>
      </c>
      <c r="CZ44" s="32">
        <v>105</v>
      </c>
      <c r="DA44" s="32">
        <v>105</v>
      </c>
      <c r="DB44" s="32">
        <v>0</v>
      </c>
      <c r="DC44" s="32">
        <v>0</v>
      </c>
      <c r="DD44" s="32">
        <v>0</v>
      </c>
      <c r="DE44" s="32">
        <f>DA44</f>
        <v>105</v>
      </c>
      <c r="DF44" s="32">
        <v>105</v>
      </c>
      <c r="DG44" s="32">
        <v>0</v>
      </c>
      <c r="DH44" s="32">
        <v>0</v>
      </c>
      <c r="DI44" s="32">
        <v>0</v>
      </c>
      <c r="DJ44" s="32">
        <v>105</v>
      </c>
      <c r="DK44" s="32">
        <f>105-105</f>
        <v>0</v>
      </c>
      <c r="DL44" s="32">
        <v>0</v>
      </c>
      <c r="DM44" s="32">
        <v>0</v>
      </c>
      <c r="DN44" s="32">
        <v>0</v>
      </c>
      <c r="DO44" s="32">
        <f>DK44</f>
        <v>0</v>
      </c>
      <c r="DP44" s="32">
        <v>0</v>
      </c>
      <c r="DQ44" s="32">
        <v>0</v>
      </c>
      <c r="DR44" s="32">
        <v>0</v>
      </c>
      <c r="DS44" s="32">
        <v>0</v>
      </c>
      <c r="DT44" s="32">
        <f>DP44</f>
        <v>0</v>
      </c>
      <c r="DU44" s="13" t="s">
        <v>196</v>
      </c>
    </row>
    <row r="45" spans="1:125" ht="409.5" x14ac:dyDescent="0.2">
      <c r="A45" s="64" t="s">
        <v>296</v>
      </c>
      <c r="B45" s="64" t="s">
        <v>297</v>
      </c>
      <c r="C45" s="65" t="s">
        <v>298</v>
      </c>
      <c r="D45" s="18" t="s">
        <v>566</v>
      </c>
      <c r="E45" s="18" t="s">
        <v>552</v>
      </c>
      <c r="F45" s="18" t="s">
        <v>540</v>
      </c>
      <c r="G45" s="18" t="s">
        <v>0</v>
      </c>
      <c r="H45" s="18" t="s">
        <v>0</v>
      </c>
      <c r="I45" s="18" t="s">
        <v>0</v>
      </c>
      <c r="J45" s="18" t="s">
        <v>0</v>
      </c>
      <c r="K45" s="18" t="s">
        <v>0</v>
      </c>
      <c r="L45" s="18" t="s">
        <v>0</v>
      </c>
      <c r="M45" s="18" t="s">
        <v>0</v>
      </c>
      <c r="N45" s="18" t="s">
        <v>0</v>
      </c>
      <c r="O45" s="18" t="s">
        <v>0</v>
      </c>
      <c r="P45" s="18" t="s">
        <v>0</v>
      </c>
      <c r="Q45" s="18" t="s">
        <v>0</v>
      </c>
      <c r="R45" s="18" t="s">
        <v>0</v>
      </c>
      <c r="S45" s="18" t="s">
        <v>0</v>
      </c>
      <c r="T45" s="18" t="s">
        <v>0</v>
      </c>
      <c r="U45" s="18" t="s">
        <v>0</v>
      </c>
      <c r="V45" s="18" t="s">
        <v>0</v>
      </c>
      <c r="W45" s="18" t="s">
        <v>0</v>
      </c>
      <c r="X45" s="18" t="s">
        <v>0</v>
      </c>
      <c r="Y45" s="18" t="s">
        <v>0</v>
      </c>
      <c r="Z45" s="18" t="s">
        <v>0</v>
      </c>
      <c r="AA45" s="18" t="s">
        <v>0</v>
      </c>
      <c r="AB45" s="18" t="s">
        <v>0</v>
      </c>
      <c r="AC45" s="18" t="s">
        <v>0</v>
      </c>
      <c r="AD45" s="18" t="s">
        <v>567</v>
      </c>
      <c r="AE45" s="18"/>
      <c r="AF45" s="18"/>
      <c r="AG45" s="17" t="s">
        <v>51</v>
      </c>
      <c r="AH45" s="17" t="s">
        <v>299</v>
      </c>
      <c r="AI45" s="35">
        <v>1758.9</v>
      </c>
      <c r="AJ45" s="35">
        <v>1758.9</v>
      </c>
      <c r="AK45" s="35">
        <v>0</v>
      </c>
      <c r="AL45" s="66">
        <v>0</v>
      </c>
      <c r="AM45" s="35">
        <v>0</v>
      </c>
      <c r="AN45" s="35">
        <v>0</v>
      </c>
      <c r="AO45" s="35">
        <v>0</v>
      </c>
      <c r="AP45" s="35">
        <v>0</v>
      </c>
      <c r="AQ45" s="35">
        <v>1758.9</v>
      </c>
      <c r="AR45" s="35">
        <v>1758.9</v>
      </c>
      <c r="AS45" s="35">
        <f>1746.7+23.7+0.1</f>
        <v>1770.5</v>
      </c>
      <c r="AT45" s="35">
        <v>0</v>
      </c>
      <c r="AU45" s="35">
        <v>0</v>
      </c>
      <c r="AV45" s="35">
        <v>0</v>
      </c>
      <c r="AW45" s="35">
        <f>AS45</f>
        <v>1770.5</v>
      </c>
      <c r="AX45" s="35">
        <f>6810.7-AX46</f>
        <v>2037.6999999999998</v>
      </c>
      <c r="AY45" s="35">
        <v>0</v>
      </c>
      <c r="AZ45" s="35">
        <v>0</v>
      </c>
      <c r="BA45" s="35">
        <v>0</v>
      </c>
      <c r="BB45" s="35">
        <f>AX45</f>
        <v>2037.6999999999998</v>
      </c>
      <c r="BC45" s="35">
        <f>6861.3-BC46</f>
        <v>2088.3000000000002</v>
      </c>
      <c r="BD45" s="35">
        <v>0</v>
      </c>
      <c r="BE45" s="35">
        <v>0</v>
      </c>
      <c r="BF45" s="35">
        <v>0</v>
      </c>
      <c r="BG45" s="35">
        <f>BC45</f>
        <v>2088.3000000000002</v>
      </c>
      <c r="BH45" s="35">
        <f>6861.3-BH46</f>
        <v>2088.3000000000002</v>
      </c>
      <c r="BI45" s="35">
        <v>0</v>
      </c>
      <c r="BJ45" s="35">
        <v>0</v>
      </c>
      <c r="BK45" s="35">
        <v>0</v>
      </c>
      <c r="BL45" s="35">
        <f>BH45</f>
        <v>2088.3000000000002</v>
      </c>
      <c r="BM45" s="32">
        <v>1502.4</v>
      </c>
      <c r="BN45" s="32">
        <v>1502.4</v>
      </c>
      <c r="BO45" s="32">
        <v>0</v>
      </c>
      <c r="BP45" s="32">
        <v>0</v>
      </c>
      <c r="BQ45" s="32">
        <v>0</v>
      </c>
      <c r="BR45" s="32">
        <v>0</v>
      </c>
      <c r="BS45" s="32">
        <v>0</v>
      </c>
      <c r="BT45" s="32">
        <v>0</v>
      </c>
      <c r="BU45" s="32">
        <v>1502.4</v>
      </c>
      <c r="BV45" s="32">
        <v>1502.4</v>
      </c>
      <c r="BW45" s="35">
        <f>1746.7+23.7+0.1-1078.6</f>
        <v>691.90000000000009</v>
      </c>
      <c r="BX45" s="32">
        <v>0</v>
      </c>
      <c r="BY45" s="32">
        <v>0</v>
      </c>
      <c r="BZ45" s="32">
        <v>0</v>
      </c>
      <c r="CA45" s="32">
        <f>BW45</f>
        <v>691.90000000000009</v>
      </c>
      <c r="CB45" s="32">
        <f>6810.7-CB46</f>
        <v>2037.6999999999998</v>
      </c>
      <c r="CC45" s="32">
        <v>0</v>
      </c>
      <c r="CD45" s="32">
        <v>0</v>
      </c>
      <c r="CE45" s="32">
        <v>0</v>
      </c>
      <c r="CF45" s="32">
        <f>CB45</f>
        <v>2037.6999999999998</v>
      </c>
      <c r="CG45" s="35">
        <f>6861.3-CG46</f>
        <v>2088.3000000000002</v>
      </c>
      <c r="CH45" s="35">
        <v>0</v>
      </c>
      <c r="CI45" s="35">
        <v>0</v>
      </c>
      <c r="CJ45" s="35">
        <v>0</v>
      </c>
      <c r="CK45" s="35">
        <f>CG45</f>
        <v>2088.3000000000002</v>
      </c>
      <c r="CL45" s="35">
        <f>6861.3-CL46</f>
        <v>2088.3000000000002</v>
      </c>
      <c r="CM45" s="35">
        <v>0</v>
      </c>
      <c r="CN45" s="35">
        <v>0</v>
      </c>
      <c r="CO45" s="35">
        <v>0</v>
      </c>
      <c r="CP45" s="35">
        <f>CL45</f>
        <v>2088.3000000000002</v>
      </c>
      <c r="CQ45" s="35">
        <v>1758.9</v>
      </c>
      <c r="CR45" s="35">
        <v>0</v>
      </c>
      <c r="CS45" s="35">
        <v>0</v>
      </c>
      <c r="CT45" s="35">
        <v>0</v>
      </c>
      <c r="CU45" s="35">
        <v>1758.9</v>
      </c>
      <c r="CV45" s="35">
        <f>1746.7+23.7+0.1</f>
        <v>1770.5</v>
      </c>
      <c r="CW45" s="35">
        <v>0</v>
      </c>
      <c r="CX45" s="35">
        <v>0</v>
      </c>
      <c r="CY45" s="35">
        <v>0</v>
      </c>
      <c r="CZ45" s="35">
        <f>CV45</f>
        <v>1770.5</v>
      </c>
      <c r="DA45" s="35">
        <f>6810.7-DA46</f>
        <v>2037.6999999999998</v>
      </c>
      <c r="DB45" s="35">
        <v>0</v>
      </c>
      <c r="DC45" s="35">
        <v>0</v>
      </c>
      <c r="DD45" s="35">
        <v>0</v>
      </c>
      <c r="DE45" s="35">
        <f>DA45</f>
        <v>2037.6999999999998</v>
      </c>
      <c r="DF45" s="35">
        <v>1502.4</v>
      </c>
      <c r="DG45" s="35">
        <v>0</v>
      </c>
      <c r="DH45" s="35">
        <v>0</v>
      </c>
      <c r="DI45" s="35">
        <v>0</v>
      </c>
      <c r="DJ45" s="35">
        <v>1502.4</v>
      </c>
      <c r="DK45" s="35">
        <f>1746.7+23.7+0.1-1078.6</f>
        <v>691.90000000000009</v>
      </c>
      <c r="DL45" s="32">
        <v>0</v>
      </c>
      <c r="DM45" s="32">
        <v>0</v>
      </c>
      <c r="DN45" s="32">
        <v>0</v>
      </c>
      <c r="DO45" s="32">
        <f>DK45</f>
        <v>691.90000000000009</v>
      </c>
      <c r="DP45" s="32">
        <f>6810.7-DP46</f>
        <v>2037.6999999999998</v>
      </c>
      <c r="DQ45" s="32">
        <v>0</v>
      </c>
      <c r="DR45" s="32">
        <v>0</v>
      </c>
      <c r="DS45" s="32">
        <v>0</v>
      </c>
      <c r="DT45" s="32">
        <f>DP45</f>
        <v>2037.6999999999998</v>
      </c>
      <c r="DU45" s="19" t="s">
        <v>184</v>
      </c>
    </row>
    <row r="46" spans="1:125" ht="409.5" x14ac:dyDescent="0.2">
      <c r="A46" s="64" t="s">
        <v>300</v>
      </c>
      <c r="B46" s="64" t="s">
        <v>301</v>
      </c>
      <c r="C46" s="65" t="s">
        <v>302</v>
      </c>
      <c r="D46" s="18" t="s">
        <v>566</v>
      </c>
      <c r="E46" s="18" t="s">
        <v>552</v>
      </c>
      <c r="F46" s="18" t="s">
        <v>540</v>
      </c>
      <c r="G46" s="18" t="s">
        <v>0</v>
      </c>
      <c r="H46" s="18" t="s">
        <v>0</v>
      </c>
      <c r="I46" s="18" t="s">
        <v>0</v>
      </c>
      <c r="J46" s="18" t="s">
        <v>0</v>
      </c>
      <c r="K46" s="18" t="s">
        <v>0</v>
      </c>
      <c r="L46" s="18" t="s">
        <v>0</v>
      </c>
      <c r="M46" s="18" t="s">
        <v>0</v>
      </c>
      <c r="N46" s="18" t="s">
        <v>0</v>
      </c>
      <c r="O46" s="18" t="s">
        <v>0</v>
      </c>
      <c r="P46" s="18" t="s">
        <v>0</v>
      </c>
      <c r="Q46" s="18" t="s">
        <v>0</v>
      </c>
      <c r="R46" s="18" t="s">
        <v>0</v>
      </c>
      <c r="S46" s="18" t="s">
        <v>0</v>
      </c>
      <c r="T46" s="18" t="s">
        <v>0</v>
      </c>
      <c r="U46" s="18" t="s">
        <v>0</v>
      </c>
      <c r="V46" s="18" t="s">
        <v>0</v>
      </c>
      <c r="W46" s="18" t="s">
        <v>0</v>
      </c>
      <c r="X46" s="18" t="s">
        <v>0</v>
      </c>
      <c r="Y46" s="18" t="s">
        <v>0</v>
      </c>
      <c r="Z46" s="18" t="s">
        <v>0</v>
      </c>
      <c r="AA46" s="18" t="s">
        <v>0</v>
      </c>
      <c r="AB46" s="18" t="s">
        <v>0</v>
      </c>
      <c r="AC46" s="18" t="s">
        <v>0</v>
      </c>
      <c r="AD46" s="20" t="s">
        <v>568</v>
      </c>
      <c r="AE46" s="18"/>
      <c r="AF46" s="18"/>
      <c r="AG46" s="17" t="s">
        <v>51</v>
      </c>
      <c r="AH46" s="17" t="s">
        <v>299</v>
      </c>
      <c r="AI46" s="35">
        <v>4566.2</v>
      </c>
      <c r="AJ46" s="35">
        <v>4566.2</v>
      </c>
      <c r="AK46" s="35">
        <v>0</v>
      </c>
      <c r="AL46" s="66">
        <v>0</v>
      </c>
      <c r="AM46" s="35">
        <v>0</v>
      </c>
      <c r="AN46" s="35">
        <v>0</v>
      </c>
      <c r="AO46" s="35">
        <v>0</v>
      </c>
      <c r="AP46" s="35">
        <v>0</v>
      </c>
      <c r="AQ46" s="35">
        <v>4566.2</v>
      </c>
      <c r="AR46" s="35">
        <v>4566.2</v>
      </c>
      <c r="AS46" s="35">
        <v>4651.7</v>
      </c>
      <c r="AT46" s="35">
        <v>0</v>
      </c>
      <c r="AU46" s="35">
        <v>0</v>
      </c>
      <c r="AV46" s="35">
        <v>0</v>
      </c>
      <c r="AW46" s="35">
        <f>AS46</f>
        <v>4651.7</v>
      </c>
      <c r="AX46" s="35">
        <f>4773</f>
        <v>4773</v>
      </c>
      <c r="AY46" s="35">
        <v>0</v>
      </c>
      <c r="AZ46" s="35">
        <v>0</v>
      </c>
      <c r="BA46" s="35">
        <v>0</v>
      </c>
      <c r="BB46" s="35">
        <f>AX46</f>
        <v>4773</v>
      </c>
      <c r="BC46" s="35">
        <v>4773</v>
      </c>
      <c r="BD46" s="35">
        <v>0</v>
      </c>
      <c r="BE46" s="35">
        <v>0</v>
      </c>
      <c r="BF46" s="35">
        <v>0</v>
      </c>
      <c r="BG46" s="35">
        <f>BC46</f>
        <v>4773</v>
      </c>
      <c r="BH46" s="35">
        <v>4773</v>
      </c>
      <c r="BI46" s="35">
        <v>0</v>
      </c>
      <c r="BJ46" s="35">
        <v>0</v>
      </c>
      <c r="BK46" s="35">
        <v>0</v>
      </c>
      <c r="BL46" s="35">
        <f>BH46</f>
        <v>4773</v>
      </c>
      <c r="BM46" s="32">
        <v>4566.2</v>
      </c>
      <c r="BN46" s="32">
        <v>4566.2</v>
      </c>
      <c r="BO46" s="32">
        <v>0</v>
      </c>
      <c r="BP46" s="32">
        <v>0</v>
      </c>
      <c r="BQ46" s="32">
        <v>0</v>
      </c>
      <c r="BR46" s="32">
        <v>0</v>
      </c>
      <c r="BS46" s="32">
        <v>0</v>
      </c>
      <c r="BT46" s="32">
        <v>0</v>
      </c>
      <c r="BU46" s="32">
        <v>4566.2</v>
      </c>
      <c r="BV46" s="32">
        <v>4566.2</v>
      </c>
      <c r="BW46" s="32">
        <v>4651.7</v>
      </c>
      <c r="BX46" s="32">
        <v>0</v>
      </c>
      <c r="BY46" s="32">
        <v>0</v>
      </c>
      <c r="BZ46" s="32">
        <v>0</v>
      </c>
      <c r="CA46" s="32">
        <f>BW46</f>
        <v>4651.7</v>
      </c>
      <c r="CB46" s="32">
        <f>4773</f>
        <v>4773</v>
      </c>
      <c r="CC46" s="32">
        <v>0</v>
      </c>
      <c r="CD46" s="32">
        <v>0</v>
      </c>
      <c r="CE46" s="32">
        <v>0</v>
      </c>
      <c r="CF46" s="32">
        <f>CB46</f>
        <v>4773</v>
      </c>
      <c r="CG46" s="35">
        <v>4773</v>
      </c>
      <c r="CH46" s="35">
        <v>0</v>
      </c>
      <c r="CI46" s="35">
        <v>0</v>
      </c>
      <c r="CJ46" s="35">
        <v>0</v>
      </c>
      <c r="CK46" s="35">
        <f>CG46</f>
        <v>4773</v>
      </c>
      <c r="CL46" s="35">
        <v>4773</v>
      </c>
      <c r="CM46" s="35">
        <v>0</v>
      </c>
      <c r="CN46" s="35">
        <v>0</v>
      </c>
      <c r="CO46" s="35">
        <v>0</v>
      </c>
      <c r="CP46" s="35">
        <f>CL46</f>
        <v>4773</v>
      </c>
      <c r="CQ46" s="35">
        <v>4566.2</v>
      </c>
      <c r="CR46" s="35">
        <v>0</v>
      </c>
      <c r="CS46" s="35">
        <v>0</v>
      </c>
      <c r="CT46" s="35">
        <v>0</v>
      </c>
      <c r="CU46" s="35">
        <v>4566.2</v>
      </c>
      <c r="CV46" s="35">
        <v>4651.7</v>
      </c>
      <c r="CW46" s="35">
        <v>0</v>
      </c>
      <c r="CX46" s="35">
        <v>0</v>
      </c>
      <c r="CY46" s="35">
        <v>0</v>
      </c>
      <c r="CZ46" s="35">
        <f>CV46</f>
        <v>4651.7</v>
      </c>
      <c r="DA46" s="35">
        <f>4773</f>
        <v>4773</v>
      </c>
      <c r="DB46" s="35">
        <v>0</v>
      </c>
      <c r="DC46" s="35">
        <v>0</v>
      </c>
      <c r="DD46" s="35">
        <v>0</v>
      </c>
      <c r="DE46" s="35">
        <f>DA46</f>
        <v>4773</v>
      </c>
      <c r="DF46" s="35">
        <v>4566.2</v>
      </c>
      <c r="DG46" s="35">
        <v>0</v>
      </c>
      <c r="DH46" s="35">
        <v>0</v>
      </c>
      <c r="DI46" s="35">
        <v>0</v>
      </c>
      <c r="DJ46" s="35">
        <v>4566.2</v>
      </c>
      <c r="DK46" s="32">
        <v>4651.7</v>
      </c>
      <c r="DL46" s="32">
        <v>0</v>
      </c>
      <c r="DM46" s="32">
        <v>0</v>
      </c>
      <c r="DN46" s="32">
        <v>0</v>
      </c>
      <c r="DO46" s="32">
        <f>DK46</f>
        <v>4651.7</v>
      </c>
      <c r="DP46" s="32">
        <f>4773</f>
        <v>4773</v>
      </c>
      <c r="DQ46" s="32">
        <v>0</v>
      </c>
      <c r="DR46" s="32">
        <v>0</v>
      </c>
      <c r="DS46" s="32">
        <v>0</v>
      </c>
      <c r="DT46" s="32">
        <f>DP46</f>
        <v>4773</v>
      </c>
      <c r="DU46" s="19" t="s">
        <v>196</v>
      </c>
    </row>
    <row r="47" spans="1:125" s="9" customFormat="1" ht="105" x14ac:dyDescent="0.2">
      <c r="A47" s="5" t="s">
        <v>303</v>
      </c>
      <c r="B47" s="5" t="s">
        <v>304</v>
      </c>
      <c r="C47" s="6" t="s">
        <v>305</v>
      </c>
      <c r="D47" s="47" t="s">
        <v>173</v>
      </c>
      <c r="E47" s="47" t="s">
        <v>173</v>
      </c>
      <c r="F47" s="47" t="s">
        <v>173</v>
      </c>
      <c r="G47" s="47" t="s">
        <v>173</v>
      </c>
      <c r="H47" s="47" t="s">
        <v>173</v>
      </c>
      <c r="I47" s="47" t="s">
        <v>173</v>
      </c>
      <c r="J47" s="47" t="s">
        <v>173</v>
      </c>
      <c r="K47" s="47" t="s">
        <v>173</v>
      </c>
      <c r="L47" s="47" t="s">
        <v>173</v>
      </c>
      <c r="M47" s="47" t="s">
        <v>173</v>
      </c>
      <c r="N47" s="47" t="s">
        <v>173</v>
      </c>
      <c r="O47" s="47" t="s">
        <v>173</v>
      </c>
      <c r="P47" s="47" t="s">
        <v>173</v>
      </c>
      <c r="Q47" s="47" t="s">
        <v>173</v>
      </c>
      <c r="R47" s="47" t="s">
        <v>173</v>
      </c>
      <c r="S47" s="47" t="s">
        <v>173</v>
      </c>
      <c r="T47" s="47" t="s">
        <v>173</v>
      </c>
      <c r="U47" s="47" t="s">
        <v>173</v>
      </c>
      <c r="V47" s="47" t="s">
        <v>173</v>
      </c>
      <c r="W47" s="47" t="s">
        <v>173</v>
      </c>
      <c r="X47" s="47" t="s">
        <v>173</v>
      </c>
      <c r="Y47" s="47" t="s">
        <v>173</v>
      </c>
      <c r="Z47" s="47" t="s">
        <v>173</v>
      </c>
      <c r="AA47" s="47" t="s">
        <v>173</v>
      </c>
      <c r="AB47" s="47" t="s">
        <v>173</v>
      </c>
      <c r="AC47" s="47" t="s">
        <v>173</v>
      </c>
      <c r="AD47" s="47" t="s">
        <v>173</v>
      </c>
      <c r="AE47" s="7" t="s">
        <v>173</v>
      </c>
      <c r="AF47" s="7" t="s">
        <v>173</v>
      </c>
      <c r="AG47" s="7" t="s">
        <v>173</v>
      </c>
      <c r="AH47" s="7" t="s">
        <v>173</v>
      </c>
      <c r="AI47" s="30">
        <v>702557.6</v>
      </c>
      <c r="AJ47" s="30">
        <v>647858.9</v>
      </c>
      <c r="AK47" s="30">
        <v>0</v>
      </c>
      <c r="AL47" s="31">
        <v>0</v>
      </c>
      <c r="AM47" s="30">
        <v>0</v>
      </c>
      <c r="AN47" s="30">
        <v>0</v>
      </c>
      <c r="AO47" s="30">
        <v>0</v>
      </c>
      <c r="AP47" s="30">
        <v>0</v>
      </c>
      <c r="AQ47" s="30">
        <v>702557.6</v>
      </c>
      <c r="AR47" s="30">
        <v>647858.9</v>
      </c>
      <c r="AS47" s="30">
        <f>SUM(AS48:AS55)</f>
        <v>703341.8</v>
      </c>
      <c r="AT47" s="30">
        <f t="shared" ref="AT47:AV47" si="144">SUM(AT48:AT55)</f>
        <v>0</v>
      </c>
      <c r="AU47" s="30">
        <f t="shared" si="144"/>
        <v>0</v>
      </c>
      <c r="AV47" s="30">
        <f t="shared" si="144"/>
        <v>0</v>
      </c>
      <c r="AW47" s="30">
        <f>SUM(AW48:AW55)</f>
        <v>703341.8</v>
      </c>
      <c r="AX47" s="30">
        <f>SUM(AX48:AX55)</f>
        <v>711087.6</v>
      </c>
      <c r="AY47" s="30">
        <f t="shared" ref="AY47:BB47" si="145">SUM(AY48:AY55)</f>
        <v>0</v>
      </c>
      <c r="AZ47" s="30">
        <f t="shared" si="145"/>
        <v>0</v>
      </c>
      <c r="BA47" s="30">
        <f t="shared" si="145"/>
        <v>0</v>
      </c>
      <c r="BB47" s="30">
        <f t="shared" si="145"/>
        <v>711087.6</v>
      </c>
      <c r="BC47" s="30">
        <f t="shared" ref="BC47" si="146">SUM(BC48:BC55)</f>
        <v>720325.1</v>
      </c>
      <c r="BD47" s="30">
        <f t="shared" ref="BD47" si="147">SUM(BD48:BD55)</f>
        <v>0</v>
      </c>
      <c r="BE47" s="30">
        <f t="shared" ref="BE47" si="148">SUM(BE48:BE55)</f>
        <v>0</v>
      </c>
      <c r="BF47" s="30">
        <f t="shared" ref="BF47" si="149">SUM(BF48:BF55)</f>
        <v>0</v>
      </c>
      <c r="BG47" s="30">
        <f t="shared" ref="BG47" si="150">SUM(BG48:BG55)</f>
        <v>720325.1</v>
      </c>
      <c r="BH47" s="30">
        <f t="shared" ref="BH47" si="151">SUM(BH48:BH55)</f>
        <v>706699.1</v>
      </c>
      <c r="BI47" s="30">
        <f t="shared" ref="BI47" si="152">SUM(BI48:BI55)</f>
        <v>0</v>
      </c>
      <c r="BJ47" s="30">
        <f t="shared" ref="BJ47" si="153">SUM(BJ48:BJ55)</f>
        <v>0</v>
      </c>
      <c r="BK47" s="30">
        <f t="shared" ref="BK47" si="154">SUM(BK48:BK55)</f>
        <v>0</v>
      </c>
      <c r="BL47" s="30">
        <f t="shared" ref="BL47" si="155">SUM(BL48:BL55)</f>
        <v>706699.1</v>
      </c>
      <c r="BM47" s="30">
        <v>695003.4</v>
      </c>
      <c r="BN47" s="30">
        <v>640949.4</v>
      </c>
      <c r="BO47" s="30">
        <v>0</v>
      </c>
      <c r="BP47" s="30">
        <v>0</v>
      </c>
      <c r="BQ47" s="30">
        <v>0</v>
      </c>
      <c r="BR47" s="30">
        <v>0</v>
      </c>
      <c r="BS47" s="30">
        <v>0</v>
      </c>
      <c r="BT47" s="30">
        <v>0</v>
      </c>
      <c r="BU47" s="30">
        <v>695003.4</v>
      </c>
      <c r="BV47" s="30">
        <v>640949.4</v>
      </c>
      <c r="BW47" s="30">
        <f>SUM(BW48:BW55)</f>
        <v>702386.00000000012</v>
      </c>
      <c r="BX47" s="30">
        <f t="shared" ref="BX47" si="156">SUM(BX48:BX55)</f>
        <v>0</v>
      </c>
      <c r="BY47" s="30">
        <f t="shared" ref="BY47" si="157">SUM(BY48:BY55)</f>
        <v>0</v>
      </c>
      <c r="BZ47" s="30">
        <f t="shared" ref="BZ47" si="158">SUM(BZ48:BZ55)</f>
        <v>0</v>
      </c>
      <c r="CA47" s="30">
        <f>SUM(CA48:CA55)</f>
        <v>702386.00000000012</v>
      </c>
      <c r="CB47" s="30">
        <f>SUM(CB48:CB55)</f>
        <v>708119.8</v>
      </c>
      <c r="CC47" s="30">
        <f t="shared" ref="CC47" si="159">SUM(CC48:CC55)</f>
        <v>0</v>
      </c>
      <c r="CD47" s="30">
        <f t="shared" ref="CD47" si="160">SUM(CD48:CD55)</f>
        <v>0</v>
      </c>
      <c r="CE47" s="30">
        <f t="shared" ref="CE47" si="161">SUM(CE48:CE55)</f>
        <v>0</v>
      </c>
      <c r="CF47" s="30">
        <f t="shared" ref="CF47" si="162">SUM(CF48:CF55)</f>
        <v>708119.8</v>
      </c>
      <c r="CG47" s="30">
        <f t="shared" ref="CG47" si="163">SUM(CG48:CG55)</f>
        <v>718956</v>
      </c>
      <c r="CH47" s="30">
        <f t="shared" ref="CH47" si="164">SUM(CH48:CH55)</f>
        <v>0</v>
      </c>
      <c r="CI47" s="30">
        <f t="shared" ref="CI47" si="165">SUM(CI48:CI55)</f>
        <v>0</v>
      </c>
      <c r="CJ47" s="30">
        <f t="shared" ref="CJ47" si="166">SUM(CJ48:CJ55)</f>
        <v>0</v>
      </c>
      <c r="CK47" s="30">
        <f t="shared" ref="CK47" si="167">SUM(CK48:CK55)</f>
        <v>718956</v>
      </c>
      <c r="CL47" s="30">
        <f t="shared" ref="CL47" si="168">SUM(CL48:CL55)</f>
        <v>705330</v>
      </c>
      <c r="CM47" s="30">
        <f t="shared" ref="CM47" si="169">SUM(CM48:CM55)</f>
        <v>0</v>
      </c>
      <c r="CN47" s="30">
        <f t="shared" ref="CN47" si="170">SUM(CN48:CN55)</f>
        <v>0</v>
      </c>
      <c r="CO47" s="30">
        <f t="shared" ref="CO47" si="171">SUM(CO48:CO55)</f>
        <v>0</v>
      </c>
      <c r="CP47" s="30">
        <f t="shared" ref="CP47" si="172">SUM(CP48:CP55)</f>
        <v>705330</v>
      </c>
      <c r="CQ47" s="30">
        <v>702557.7</v>
      </c>
      <c r="CR47" s="30">
        <v>0</v>
      </c>
      <c r="CS47" s="30">
        <v>0</v>
      </c>
      <c r="CT47" s="30">
        <v>0</v>
      </c>
      <c r="CU47" s="30">
        <v>702557.7</v>
      </c>
      <c r="CV47" s="30">
        <f>SUM(CV48:CV55)</f>
        <v>703341.8</v>
      </c>
      <c r="CW47" s="30">
        <f t="shared" ref="CW47:CY47" si="173">SUM(CW48:CW55)</f>
        <v>0</v>
      </c>
      <c r="CX47" s="30">
        <f t="shared" si="173"/>
        <v>0</v>
      </c>
      <c r="CY47" s="30">
        <f t="shared" si="173"/>
        <v>0</v>
      </c>
      <c r="CZ47" s="30">
        <f>SUM(CZ48:CZ55)</f>
        <v>703341.8</v>
      </c>
      <c r="DA47" s="30">
        <f>SUM(DA48:DA55)</f>
        <v>711087.6</v>
      </c>
      <c r="DB47" s="30">
        <f t="shared" ref="DB47:DE47" si="174">SUM(DB48:DB55)</f>
        <v>0</v>
      </c>
      <c r="DC47" s="30">
        <f t="shared" si="174"/>
        <v>0</v>
      </c>
      <c r="DD47" s="30">
        <f t="shared" si="174"/>
        <v>0</v>
      </c>
      <c r="DE47" s="30">
        <f t="shared" si="174"/>
        <v>711087.6</v>
      </c>
      <c r="DF47" s="30">
        <v>695003.5</v>
      </c>
      <c r="DG47" s="30">
        <v>0</v>
      </c>
      <c r="DH47" s="30">
        <v>0</v>
      </c>
      <c r="DI47" s="30">
        <v>0</v>
      </c>
      <c r="DJ47" s="30">
        <v>695003.5</v>
      </c>
      <c r="DK47" s="30">
        <f>SUM(DK48:DK55)</f>
        <v>702386.00000000012</v>
      </c>
      <c r="DL47" s="30">
        <f t="shared" ref="DL47:DN47" si="175">SUM(DL48:DL55)</f>
        <v>0</v>
      </c>
      <c r="DM47" s="30">
        <f t="shared" si="175"/>
        <v>0</v>
      </c>
      <c r="DN47" s="30">
        <f t="shared" si="175"/>
        <v>0</v>
      </c>
      <c r="DO47" s="30">
        <f>SUM(DO48:DO55)</f>
        <v>702386.00000000012</v>
      </c>
      <c r="DP47" s="30">
        <f>SUM(DP48:DP55)</f>
        <v>708119.8</v>
      </c>
      <c r="DQ47" s="30">
        <f t="shared" ref="DQ47:DT47" si="176">SUM(DQ48:DQ55)</f>
        <v>0</v>
      </c>
      <c r="DR47" s="30">
        <f t="shared" si="176"/>
        <v>0</v>
      </c>
      <c r="DS47" s="30">
        <f t="shared" si="176"/>
        <v>0</v>
      </c>
      <c r="DT47" s="30">
        <f t="shared" si="176"/>
        <v>708119.8</v>
      </c>
      <c r="DU47" s="8" t="s">
        <v>0</v>
      </c>
    </row>
    <row r="48" spans="1:125" ht="288.75" customHeight="1" x14ac:dyDescent="0.2">
      <c r="A48" s="64" t="s">
        <v>306</v>
      </c>
      <c r="B48" s="64" t="s">
        <v>297</v>
      </c>
      <c r="C48" s="65" t="s">
        <v>307</v>
      </c>
      <c r="D48" s="18" t="s">
        <v>566</v>
      </c>
      <c r="E48" s="18" t="s">
        <v>504</v>
      </c>
      <c r="F48" s="18" t="s">
        <v>540</v>
      </c>
      <c r="G48" s="18" t="s">
        <v>0</v>
      </c>
      <c r="H48" s="18" t="s">
        <v>0</v>
      </c>
      <c r="I48" s="18" t="s">
        <v>0</v>
      </c>
      <c r="J48" s="17" t="s">
        <v>0</v>
      </c>
      <c r="K48" s="18" t="s">
        <v>0</v>
      </c>
      <c r="L48" s="18" t="s">
        <v>0</v>
      </c>
      <c r="M48" s="18" t="s">
        <v>0</v>
      </c>
      <c r="N48" s="18" t="s">
        <v>0</v>
      </c>
      <c r="O48" s="18" t="s">
        <v>0</v>
      </c>
      <c r="P48" s="18" t="s">
        <v>0</v>
      </c>
      <c r="Q48" s="17" t="s">
        <v>0</v>
      </c>
      <c r="R48" s="18" t="s">
        <v>0</v>
      </c>
      <c r="S48" s="18" t="s">
        <v>0</v>
      </c>
      <c r="T48" s="18" t="s">
        <v>0</v>
      </c>
      <c r="U48" s="18" t="s">
        <v>0</v>
      </c>
      <c r="V48" s="18" t="s">
        <v>0</v>
      </c>
      <c r="W48" s="18" t="s">
        <v>0</v>
      </c>
      <c r="X48" s="18" t="s">
        <v>569</v>
      </c>
      <c r="Y48" s="18" t="s">
        <v>0</v>
      </c>
      <c r="Z48" s="18" t="s">
        <v>0</v>
      </c>
      <c r="AA48" s="18" t="s">
        <v>0</v>
      </c>
      <c r="AB48" s="18" t="s">
        <v>0</v>
      </c>
      <c r="AC48" s="18" t="s">
        <v>0</v>
      </c>
      <c r="AD48" s="18" t="s">
        <v>570</v>
      </c>
      <c r="AE48" s="18"/>
      <c r="AF48" s="18"/>
      <c r="AG48" s="17" t="s">
        <v>51</v>
      </c>
      <c r="AH48" s="17" t="s">
        <v>308</v>
      </c>
      <c r="AI48" s="35">
        <v>108832</v>
      </c>
      <c r="AJ48" s="35">
        <v>74829.5</v>
      </c>
      <c r="AK48" s="35">
        <v>0</v>
      </c>
      <c r="AL48" s="66">
        <v>0</v>
      </c>
      <c r="AM48" s="35">
        <v>0</v>
      </c>
      <c r="AN48" s="35">
        <v>0</v>
      </c>
      <c r="AO48" s="35">
        <v>0</v>
      </c>
      <c r="AP48" s="35">
        <v>0</v>
      </c>
      <c r="AQ48" s="35">
        <v>108832</v>
      </c>
      <c r="AR48" s="35">
        <v>74829.5</v>
      </c>
      <c r="AS48" s="35">
        <v>96325.6</v>
      </c>
      <c r="AT48" s="35">
        <v>0</v>
      </c>
      <c r="AU48" s="35">
        <v>0</v>
      </c>
      <c r="AV48" s="35">
        <v>0</v>
      </c>
      <c r="AW48" s="35">
        <f>AS48</f>
        <v>96325.6</v>
      </c>
      <c r="AX48" s="35">
        <f>366512.2-AX49</f>
        <v>104678</v>
      </c>
      <c r="AY48" s="35">
        <v>0</v>
      </c>
      <c r="AZ48" s="35">
        <v>0</v>
      </c>
      <c r="BA48" s="35">
        <v>0</v>
      </c>
      <c r="BB48" s="35">
        <f t="shared" ref="BB48:BB55" si="177">AX48</f>
        <v>104678</v>
      </c>
      <c r="BC48" s="35">
        <v>102433</v>
      </c>
      <c r="BD48" s="35">
        <v>0</v>
      </c>
      <c r="BE48" s="35">
        <v>0</v>
      </c>
      <c r="BF48" s="35">
        <v>0</v>
      </c>
      <c r="BG48" s="35">
        <f t="shared" ref="BG48:BG54" si="178">BC48</f>
        <v>102433</v>
      </c>
      <c r="BH48" s="35">
        <v>103127</v>
      </c>
      <c r="BI48" s="35">
        <v>0</v>
      </c>
      <c r="BJ48" s="35">
        <v>0</v>
      </c>
      <c r="BK48" s="35">
        <v>0</v>
      </c>
      <c r="BL48" s="35">
        <f t="shared" ref="BL48:BL54" si="179">BH48</f>
        <v>103127</v>
      </c>
      <c r="BM48" s="32">
        <v>103605.2</v>
      </c>
      <c r="BN48" s="32">
        <v>70230.2</v>
      </c>
      <c r="BO48" s="32">
        <v>0</v>
      </c>
      <c r="BP48" s="32">
        <v>0</v>
      </c>
      <c r="BQ48" s="32">
        <v>0</v>
      </c>
      <c r="BR48" s="32">
        <v>0</v>
      </c>
      <c r="BS48" s="32">
        <v>0</v>
      </c>
      <c r="BT48" s="32">
        <v>0</v>
      </c>
      <c r="BU48" s="32">
        <v>103605.2</v>
      </c>
      <c r="BV48" s="32">
        <v>70230.2</v>
      </c>
      <c r="BW48" s="32">
        <v>96325.6</v>
      </c>
      <c r="BX48" s="32">
        <v>0</v>
      </c>
      <c r="BY48" s="32">
        <v>0</v>
      </c>
      <c r="BZ48" s="32">
        <v>0</v>
      </c>
      <c r="CA48" s="32">
        <f>BW48</f>
        <v>96325.6</v>
      </c>
      <c r="CB48" s="32">
        <f>104678-2741.8</f>
        <v>101936.2</v>
      </c>
      <c r="CC48" s="32">
        <v>0</v>
      </c>
      <c r="CD48" s="32">
        <v>0</v>
      </c>
      <c r="CE48" s="32">
        <v>0</v>
      </c>
      <c r="CF48" s="32">
        <f t="shared" ref="CF48:CF55" si="180">CB48</f>
        <v>101936.2</v>
      </c>
      <c r="CG48" s="35">
        <f>102433-1102.6</f>
        <v>101330.4</v>
      </c>
      <c r="CH48" s="35">
        <v>0</v>
      </c>
      <c r="CI48" s="35">
        <v>0</v>
      </c>
      <c r="CJ48" s="35">
        <v>0</v>
      </c>
      <c r="CK48" s="35">
        <f t="shared" ref="CK48:CK54" si="181">CG48</f>
        <v>101330.4</v>
      </c>
      <c r="CL48" s="35">
        <f>103127-1102.6</f>
        <v>102024.4</v>
      </c>
      <c r="CM48" s="35">
        <v>0</v>
      </c>
      <c r="CN48" s="35">
        <v>0</v>
      </c>
      <c r="CO48" s="35">
        <v>0</v>
      </c>
      <c r="CP48" s="35">
        <f t="shared" ref="CP48:CP54" si="182">CL48</f>
        <v>102024.4</v>
      </c>
      <c r="CQ48" s="35">
        <v>108832.1</v>
      </c>
      <c r="CR48" s="35">
        <v>0</v>
      </c>
      <c r="CS48" s="35">
        <v>0</v>
      </c>
      <c r="CT48" s="35">
        <v>0</v>
      </c>
      <c r="CU48" s="35">
        <v>108832.1</v>
      </c>
      <c r="CV48" s="35">
        <v>96325.6</v>
      </c>
      <c r="CW48" s="35">
        <v>0</v>
      </c>
      <c r="CX48" s="35">
        <v>0</v>
      </c>
      <c r="CY48" s="35">
        <v>0</v>
      </c>
      <c r="CZ48" s="35">
        <f>CV48</f>
        <v>96325.6</v>
      </c>
      <c r="DA48" s="35">
        <f>366512.2-DA49</f>
        <v>104678</v>
      </c>
      <c r="DB48" s="35">
        <v>0</v>
      </c>
      <c r="DC48" s="35">
        <v>0</v>
      </c>
      <c r="DD48" s="35">
        <v>0</v>
      </c>
      <c r="DE48" s="35">
        <f t="shared" ref="DE48:DE55" si="183">DA48</f>
        <v>104678</v>
      </c>
      <c r="DF48" s="35">
        <v>103605.3</v>
      </c>
      <c r="DG48" s="35">
        <v>0</v>
      </c>
      <c r="DH48" s="35">
        <v>0</v>
      </c>
      <c r="DI48" s="35">
        <v>0</v>
      </c>
      <c r="DJ48" s="35">
        <v>103605.3</v>
      </c>
      <c r="DK48" s="32">
        <v>96325.6</v>
      </c>
      <c r="DL48" s="32">
        <v>0</v>
      </c>
      <c r="DM48" s="32">
        <v>0</v>
      </c>
      <c r="DN48" s="32">
        <v>0</v>
      </c>
      <c r="DO48" s="32">
        <f>DK48</f>
        <v>96325.6</v>
      </c>
      <c r="DP48" s="32">
        <f>104678-2741.8</f>
        <v>101936.2</v>
      </c>
      <c r="DQ48" s="32">
        <v>0</v>
      </c>
      <c r="DR48" s="32">
        <v>0</v>
      </c>
      <c r="DS48" s="32">
        <v>0</v>
      </c>
      <c r="DT48" s="32">
        <f t="shared" ref="DT48:DT55" si="184">DP48</f>
        <v>101936.2</v>
      </c>
      <c r="DU48" s="19" t="s">
        <v>196</v>
      </c>
    </row>
    <row r="49" spans="1:125" ht="409.5" x14ac:dyDescent="0.2">
      <c r="A49" s="64" t="s">
        <v>309</v>
      </c>
      <c r="B49" s="64" t="s">
        <v>301</v>
      </c>
      <c r="C49" s="65" t="s">
        <v>310</v>
      </c>
      <c r="D49" s="18" t="s">
        <v>566</v>
      </c>
      <c r="E49" s="18" t="s">
        <v>504</v>
      </c>
      <c r="F49" s="18" t="s">
        <v>540</v>
      </c>
      <c r="G49" s="18" t="s">
        <v>0</v>
      </c>
      <c r="H49" s="18" t="s">
        <v>0</v>
      </c>
      <c r="I49" s="18" t="s">
        <v>0</v>
      </c>
      <c r="J49" s="17" t="s">
        <v>0</v>
      </c>
      <c r="K49" s="18" t="s">
        <v>0</v>
      </c>
      <c r="L49" s="18" t="s">
        <v>0</v>
      </c>
      <c r="M49" s="18" t="s">
        <v>0</v>
      </c>
      <c r="N49" s="18" t="s">
        <v>0</v>
      </c>
      <c r="O49" s="18" t="s">
        <v>0</v>
      </c>
      <c r="P49" s="18" t="s">
        <v>0</v>
      </c>
      <c r="Q49" s="17" t="s">
        <v>0</v>
      </c>
      <c r="R49" s="18" t="s">
        <v>0</v>
      </c>
      <c r="S49" s="18" t="s">
        <v>0</v>
      </c>
      <c r="T49" s="18" t="s">
        <v>0</v>
      </c>
      <c r="U49" s="18" t="s">
        <v>0</v>
      </c>
      <c r="V49" s="18" t="s">
        <v>0</v>
      </c>
      <c r="W49" s="18" t="s">
        <v>0</v>
      </c>
      <c r="X49" s="18" t="s">
        <v>0</v>
      </c>
      <c r="Y49" s="18" t="s">
        <v>0</v>
      </c>
      <c r="Z49" s="18" t="s">
        <v>0</v>
      </c>
      <c r="AA49" s="18" t="s">
        <v>0</v>
      </c>
      <c r="AB49" s="18" t="s">
        <v>0</v>
      </c>
      <c r="AC49" s="18" t="s">
        <v>0</v>
      </c>
      <c r="AD49" s="18" t="s">
        <v>571</v>
      </c>
      <c r="AE49" s="18"/>
      <c r="AF49" s="18"/>
      <c r="AG49" s="17" t="s">
        <v>51</v>
      </c>
      <c r="AH49" s="17" t="s">
        <v>308</v>
      </c>
      <c r="AI49" s="35">
        <v>264642.3</v>
      </c>
      <c r="AJ49" s="35">
        <v>261585.7</v>
      </c>
      <c r="AK49" s="35">
        <v>0</v>
      </c>
      <c r="AL49" s="66">
        <v>0</v>
      </c>
      <c r="AM49" s="35">
        <v>0</v>
      </c>
      <c r="AN49" s="35">
        <v>0</v>
      </c>
      <c r="AO49" s="35">
        <v>0</v>
      </c>
      <c r="AP49" s="35">
        <v>0</v>
      </c>
      <c r="AQ49" s="35">
        <v>264642.3</v>
      </c>
      <c r="AR49" s="35">
        <v>261585.7</v>
      </c>
      <c r="AS49" s="35">
        <v>261123.1</v>
      </c>
      <c r="AT49" s="35">
        <v>0</v>
      </c>
      <c r="AU49" s="35">
        <v>0</v>
      </c>
      <c r="AV49" s="35">
        <v>0</v>
      </c>
      <c r="AW49" s="35">
        <f>AS49</f>
        <v>261123.1</v>
      </c>
      <c r="AX49" s="35">
        <v>261834.2</v>
      </c>
      <c r="AY49" s="35">
        <v>0</v>
      </c>
      <c r="AZ49" s="35">
        <v>0</v>
      </c>
      <c r="BA49" s="35">
        <v>0</v>
      </c>
      <c r="BB49" s="35">
        <f t="shared" si="177"/>
        <v>261834.2</v>
      </c>
      <c r="BC49" s="35">
        <v>261834.2</v>
      </c>
      <c r="BD49" s="35">
        <v>0</v>
      </c>
      <c r="BE49" s="35">
        <v>0</v>
      </c>
      <c r="BF49" s="35">
        <v>0</v>
      </c>
      <c r="BG49" s="35">
        <f t="shared" si="178"/>
        <v>261834.2</v>
      </c>
      <c r="BH49" s="35">
        <v>261834.2</v>
      </c>
      <c r="BI49" s="35">
        <v>0</v>
      </c>
      <c r="BJ49" s="35">
        <v>0</v>
      </c>
      <c r="BK49" s="35">
        <v>0</v>
      </c>
      <c r="BL49" s="35">
        <f t="shared" si="179"/>
        <v>261834.2</v>
      </c>
      <c r="BM49" s="32">
        <v>264642.3</v>
      </c>
      <c r="BN49" s="32">
        <v>261585.7</v>
      </c>
      <c r="BO49" s="32">
        <v>0</v>
      </c>
      <c r="BP49" s="32">
        <v>0</v>
      </c>
      <c r="BQ49" s="32">
        <v>0</v>
      </c>
      <c r="BR49" s="32">
        <v>0</v>
      </c>
      <c r="BS49" s="32">
        <v>0</v>
      </c>
      <c r="BT49" s="32">
        <v>0</v>
      </c>
      <c r="BU49" s="32">
        <v>264642.3</v>
      </c>
      <c r="BV49" s="32">
        <v>261585.7</v>
      </c>
      <c r="BW49" s="32">
        <v>261123.1</v>
      </c>
      <c r="BX49" s="32">
        <v>0</v>
      </c>
      <c r="BY49" s="32">
        <v>0</v>
      </c>
      <c r="BZ49" s="32">
        <v>0</v>
      </c>
      <c r="CA49" s="32">
        <f>BW49</f>
        <v>261123.1</v>
      </c>
      <c r="CB49" s="32">
        <v>261834.2</v>
      </c>
      <c r="CC49" s="32">
        <v>0</v>
      </c>
      <c r="CD49" s="32">
        <v>0</v>
      </c>
      <c r="CE49" s="32">
        <v>0</v>
      </c>
      <c r="CF49" s="32">
        <f t="shared" si="180"/>
        <v>261834.2</v>
      </c>
      <c r="CG49" s="35">
        <v>261834.2</v>
      </c>
      <c r="CH49" s="35">
        <v>0</v>
      </c>
      <c r="CI49" s="35">
        <v>0</v>
      </c>
      <c r="CJ49" s="35">
        <v>0</v>
      </c>
      <c r="CK49" s="35">
        <f t="shared" si="181"/>
        <v>261834.2</v>
      </c>
      <c r="CL49" s="35">
        <v>261834.2</v>
      </c>
      <c r="CM49" s="35">
        <v>0</v>
      </c>
      <c r="CN49" s="35">
        <v>0</v>
      </c>
      <c r="CO49" s="35">
        <v>0</v>
      </c>
      <c r="CP49" s="35">
        <f t="shared" si="182"/>
        <v>261834.2</v>
      </c>
      <c r="CQ49" s="35">
        <v>264642.3</v>
      </c>
      <c r="CR49" s="35">
        <v>0</v>
      </c>
      <c r="CS49" s="35">
        <v>0</v>
      </c>
      <c r="CT49" s="35">
        <v>0</v>
      </c>
      <c r="CU49" s="35">
        <v>264642.3</v>
      </c>
      <c r="CV49" s="35">
        <v>261123.1</v>
      </c>
      <c r="CW49" s="35">
        <v>0</v>
      </c>
      <c r="CX49" s="35">
        <v>0</v>
      </c>
      <c r="CY49" s="35">
        <v>0</v>
      </c>
      <c r="CZ49" s="35">
        <f>CV49</f>
        <v>261123.1</v>
      </c>
      <c r="DA49" s="35">
        <v>261834.2</v>
      </c>
      <c r="DB49" s="35">
        <v>0</v>
      </c>
      <c r="DC49" s="35">
        <v>0</v>
      </c>
      <c r="DD49" s="35">
        <v>0</v>
      </c>
      <c r="DE49" s="35">
        <f t="shared" si="183"/>
        <v>261834.2</v>
      </c>
      <c r="DF49" s="35">
        <v>264642.3</v>
      </c>
      <c r="DG49" s="35">
        <v>0</v>
      </c>
      <c r="DH49" s="35">
        <v>0</v>
      </c>
      <c r="DI49" s="35">
        <v>0</v>
      </c>
      <c r="DJ49" s="35">
        <v>264642.3</v>
      </c>
      <c r="DK49" s="32">
        <v>261123.1</v>
      </c>
      <c r="DL49" s="32">
        <v>0</v>
      </c>
      <c r="DM49" s="32">
        <v>0</v>
      </c>
      <c r="DN49" s="32">
        <v>0</v>
      </c>
      <c r="DO49" s="32">
        <f>DK49</f>
        <v>261123.1</v>
      </c>
      <c r="DP49" s="32">
        <v>261834.2</v>
      </c>
      <c r="DQ49" s="32">
        <v>0</v>
      </c>
      <c r="DR49" s="32">
        <v>0</v>
      </c>
      <c r="DS49" s="32">
        <v>0</v>
      </c>
      <c r="DT49" s="32">
        <f t="shared" si="184"/>
        <v>261834.2</v>
      </c>
      <c r="DU49" s="19" t="s">
        <v>196</v>
      </c>
    </row>
    <row r="50" spans="1:125" s="1" customFormat="1" ht="405" x14ac:dyDescent="0.2">
      <c r="A50" s="11" t="s">
        <v>311</v>
      </c>
      <c r="B50" s="11" t="s">
        <v>312</v>
      </c>
      <c r="C50" s="10" t="s">
        <v>313</v>
      </c>
      <c r="D50" s="18" t="s">
        <v>541</v>
      </c>
      <c r="E50" s="18" t="s">
        <v>504</v>
      </c>
      <c r="F50" s="18" t="s">
        <v>540</v>
      </c>
      <c r="G50" s="18" t="s">
        <v>0</v>
      </c>
      <c r="H50" s="18" t="s">
        <v>0</v>
      </c>
      <c r="I50" s="18" t="s">
        <v>0</v>
      </c>
      <c r="J50" s="17" t="s">
        <v>0</v>
      </c>
      <c r="K50" s="18" t="s">
        <v>0</v>
      </c>
      <c r="L50" s="18" t="s">
        <v>0</v>
      </c>
      <c r="M50" s="18" t="s">
        <v>0</v>
      </c>
      <c r="N50" s="18" t="s">
        <v>0</v>
      </c>
      <c r="O50" s="18" t="s">
        <v>0</v>
      </c>
      <c r="P50" s="18" t="s">
        <v>0</v>
      </c>
      <c r="Q50" s="17" t="s">
        <v>0</v>
      </c>
      <c r="R50" s="18" t="s">
        <v>0</v>
      </c>
      <c r="S50" s="18" t="s">
        <v>0</v>
      </c>
      <c r="T50" s="18" t="s">
        <v>0</v>
      </c>
      <c r="U50" s="18" t="s">
        <v>0</v>
      </c>
      <c r="V50" s="18" t="s">
        <v>0</v>
      </c>
      <c r="W50" s="18" t="s">
        <v>0</v>
      </c>
      <c r="X50" s="18" t="s">
        <v>0</v>
      </c>
      <c r="Y50" s="18" t="s">
        <v>0</v>
      </c>
      <c r="Z50" s="18" t="s">
        <v>0</v>
      </c>
      <c r="AA50" s="18" t="s">
        <v>0</v>
      </c>
      <c r="AB50" s="18" t="s">
        <v>0</v>
      </c>
      <c r="AC50" s="18" t="s">
        <v>0</v>
      </c>
      <c r="AD50" s="18" t="s">
        <v>572</v>
      </c>
      <c r="AE50" s="12"/>
      <c r="AF50" s="12"/>
      <c r="AG50" s="3" t="s">
        <v>51</v>
      </c>
      <c r="AH50" s="3" t="s">
        <v>314</v>
      </c>
      <c r="AI50" s="32">
        <v>40170.300000000003</v>
      </c>
      <c r="AJ50" s="32">
        <v>36039</v>
      </c>
      <c r="AK50" s="32">
        <v>0</v>
      </c>
      <c r="AL50" s="33">
        <v>0</v>
      </c>
      <c r="AM50" s="32">
        <v>0</v>
      </c>
      <c r="AN50" s="32">
        <v>0</v>
      </c>
      <c r="AO50" s="32">
        <v>0</v>
      </c>
      <c r="AP50" s="32">
        <v>0</v>
      </c>
      <c r="AQ50" s="32">
        <v>40170.300000000003</v>
      </c>
      <c r="AR50" s="32">
        <v>36039</v>
      </c>
      <c r="AS50" s="32">
        <v>39203.199999999997</v>
      </c>
      <c r="AT50" s="32">
        <v>0</v>
      </c>
      <c r="AU50" s="32">
        <v>0</v>
      </c>
      <c r="AV50" s="32">
        <v>0</v>
      </c>
      <c r="AW50" s="32">
        <v>39203.199999999997</v>
      </c>
      <c r="AX50" s="32">
        <f>42525.9</f>
        <v>42525.9</v>
      </c>
      <c r="AY50" s="32">
        <v>0</v>
      </c>
      <c r="AZ50" s="32">
        <v>0</v>
      </c>
      <c r="BA50" s="32">
        <v>0</v>
      </c>
      <c r="BB50" s="32">
        <f t="shared" si="177"/>
        <v>42525.9</v>
      </c>
      <c r="BC50" s="32">
        <v>41638.9</v>
      </c>
      <c r="BD50" s="32">
        <v>0</v>
      </c>
      <c r="BE50" s="32">
        <v>0</v>
      </c>
      <c r="BF50" s="32">
        <v>0</v>
      </c>
      <c r="BG50" s="32">
        <f t="shared" si="178"/>
        <v>41638.9</v>
      </c>
      <c r="BH50" s="32">
        <v>41638.9</v>
      </c>
      <c r="BI50" s="32">
        <v>0</v>
      </c>
      <c r="BJ50" s="32">
        <v>0</v>
      </c>
      <c r="BK50" s="32">
        <v>0</v>
      </c>
      <c r="BL50" s="32">
        <f t="shared" si="179"/>
        <v>41638.9</v>
      </c>
      <c r="BM50" s="32">
        <v>39849.1</v>
      </c>
      <c r="BN50" s="32">
        <v>35724.400000000001</v>
      </c>
      <c r="BO50" s="32">
        <v>0</v>
      </c>
      <c r="BP50" s="32">
        <v>0</v>
      </c>
      <c r="BQ50" s="32">
        <v>0</v>
      </c>
      <c r="BR50" s="32">
        <v>0</v>
      </c>
      <c r="BS50" s="32">
        <v>0</v>
      </c>
      <c r="BT50" s="32">
        <v>0</v>
      </c>
      <c r="BU50" s="32">
        <v>39849.1</v>
      </c>
      <c r="BV50" s="32">
        <v>35724.400000000001</v>
      </c>
      <c r="BW50" s="32">
        <v>39203.199999999997</v>
      </c>
      <c r="BX50" s="32">
        <v>0</v>
      </c>
      <c r="BY50" s="32">
        <v>0</v>
      </c>
      <c r="BZ50" s="32">
        <v>0</v>
      </c>
      <c r="CA50" s="32">
        <v>39203.199999999997</v>
      </c>
      <c r="CB50" s="32">
        <f>42525.9</f>
        <v>42525.9</v>
      </c>
      <c r="CC50" s="32">
        <v>0</v>
      </c>
      <c r="CD50" s="32">
        <v>0</v>
      </c>
      <c r="CE50" s="32">
        <v>0</v>
      </c>
      <c r="CF50" s="32">
        <f t="shared" si="180"/>
        <v>42525.9</v>
      </c>
      <c r="CG50" s="32">
        <v>41638.9</v>
      </c>
      <c r="CH50" s="32">
        <v>0</v>
      </c>
      <c r="CI50" s="32">
        <v>0</v>
      </c>
      <c r="CJ50" s="32">
        <v>0</v>
      </c>
      <c r="CK50" s="32">
        <f t="shared" si="181"/>
        <v>41638.9</v>
      </c>
      <c r="CL50" s="32">
        <v>41638.9</v>
      </c>
      <c r="CM50" s="32">
        <v>0</v>
      </c>
      <c r="CN50" s="32">
        <v>0</v>
      </c>
      <c r="CO50" s="32">
        <v>0</v>
      </c>
      <c r="CP50" s="32">
        <f t="shared" si="182"/>
        <v>41638.9</v>
      </c>
      <c r="CQ50" s="32">
        <v>40170.300000000003</v>
      </c>
      <c r="CR50" s="32">
        <v>0</v>
      </c>
      <c r="CS50" s="32">
        <v>0</v>
      </c>
      <c r="CT50" s="32">
        <v>0</v>
      </c>
      <c r="CU50" s="32">
        <v>40170.300000000003</v>
      </c>
      <c r="CV50" s="32">
        <v>39203.199999999997</v>
      </c>
      <c r="CW50" s="32">
        <v>0</v>
      </c>
      <c r="CX50" s="32">
        <v>0</v>
      </c>
      <c r="CY50" s="32">
        <v>0</v>
      </c>
      <c r="CZ50" s="32">
        <v>39203.199999999997</v>
      </c>
      <c r="DA50" s="32">
        <f>42525.9</f>
        <v>42525.9</v>
      </c>
      <c r="DB50" s="32">
        <v>0</v>
      </c>
      <c r="DC50" s="32">
        <v>0</v>
      </c>
      <c r="DD50" s="32">
        <v>0</v>
      </c>
      <c r="DE50" s="32">
        <f t="shared" si="183"/>
        <v>42525.9</v>
      </c>
      <c r="DF50" s="32">
        <v>39849.1</v>
      </c>
      <c r="DG50" s="32">
        <v>0</v>
      </c>
      <c r="DH50" s="32">
        <v>0</v>
      </c>
      <c r="DI50" s="32">
        <v>0</v>
      </c>
      <c r="DJ50" s="32">
        <v>39849.1</v>
      </c>
      <c r="DK50" s="32">
        <v>39203.199999999997</v>
      </c>
      <c r="DL50" s="32">
        <v>0</v>
      </c>
      <c r="DM50" s="32">
        <v>0</v>
      </c>
      <c r="DN50" s="32">
        <v>0</v>
      </c>
      <c r="DO50" s="32">
        <v>39203.199999999997</v>
      </c>
      <c r="DP50" s="32">
        <f>42525.9</f>
        <v>42525.9</v>
      </c>
      <c r="DQ50" s="32">
        <v>0</v>
      </c>
      <c r="DR50" s="32">
        <v>0</v>
      </c>
      <c r="DS50" s="32">
        <v>0</v>
      </c>
      <c r="DT50" s="32">
        <f t="shared" si="184"/>
        <v>42525.9</v>
      </c>
      <c r="DU50" s="13" t="s">
        <v>196</v>
      </c>
    </row>
    <row r="51" spans="1:125" s="1" customFormat="1" ht="409.5" x14ac:dyDescent="0.2">
      <c r="A51" s="11" t="s">
        <v>315</v>
      </c>
      <c r="B51" s="11" t="s">
        <v>316</v>
      </c>
      <c r="C51" s="10" t="s">
        <v>317</v>
      </c>
      <c r="D51" s="18" t="s">
        <v>573</v>
      </c>
      <c r="E51" s="18" t="s">
        <v>532</v>
      </c>
      <c r="F51" s="18" t="s">
        <v>574</v>
      </c>
      <c r="G51" s="18"/>
      <c r="H51" s="18"/>
      <c r="I51" s="18"/>
      <c r="J51" s="17"/>
      <c r="K51" s="18"/>
      <c r="L51" s="18"/>
      <c r="M51" s="18"/>
      <c r="N51" s="18"/>
      <c r="O51" s="18"/>
      <c r="P51" s="18"/>
      <c r="Q51" s="17"/>
      <c r="R51" s="18" t="s">
        <v>0</v>
      </c>
      <c r="S51" s="18" t="s">
        <v>0</v>
      </c>
      <c r="T51" s="18" t="s">
        <v>0</v>
      </c>
      <c r="U51" s="18" t="s">
        <v>0</v>
      </c>
      <c r="V51" s="18" t="s">
        <v>0</v>
      </c>
      <c r="W51" s="18" t="s">
        <v>0</v>
      </c>
      <c r="X51" s="18"/>
      <c r="Y51" s="18"/>
      <c r="Z51" s="18"/>
      <c r="AA51" s="18" t="s">
        <v>575</v>
      </c>
      <c r="AB51" s="18" t="s">
        <v>504</v>
      </c>
      <c r="AC51" s="18" t="s">
        <v>576</v>
      </c>
      <c r="AD51" s="18" t="s">
        <v>670</v>
      </c>
      <c r="AE51" s="12"/>
      <c r="AF51" s="12"/>
      <c r="AG51" s="3" t="s">
        <v>51</v>
      </c>
      <c r="AH51" s="3" t="s">
        <v>318</v>
      </c>
      <c r="AI51" s="32">
        <v>207966.2</v>
      </c>
      <c r="AJ51" s="32">
        <v>206069.2</v>
      </c>
      <c r="AK51" s="32">
        <v>0</v>
      </c>
      <c r="AL51" s="33">
        <v>0</v>
      </c>
      <c r="AM51" s="32">
        <v>0</v>
      </c>
      <c r="AN51" s="32">
        <v>0</v>
      </c>
      <c r="AO51" s="32">
        <v>0</v>
      </c>
      <c r="AP51" s="32">
        <v>0</v>
      </c>
      <c r="AQ51" s="32">
        <v>207966.2</v>
      </c>
      <c r="AR51" s="32">
        <v>206069.2</v>
      </c>
      <c r="AS51" s="32">
        <f>192317.3+2758.5</f>
        <v>195075.8</v>
      </c>
      <c r="AT51" s="32">
        <v>0</v>
      </c>
      <c r="AU51" s="32">
        <v>0</v>
      </c>
      <c r="AV51" s="32">
        <v>0</v>
      </c>
      <c r="AW51" s="32">
        <f>AS51</f>
        <v>195075.8</v>
      </c>
      <c r="AX51" s="32">
        <f>55759.8+2843.6+50770.1+5184.8+88550.1</f>
        <v>203108.40000000002</v>
      </c>
      <c r="AY51" s="32">
        <v>0</v>
      </c>
      <c r="AZ51" s="32">
        <v>0</v>
      </c>
      <c r="BA51" s="32">
        <v>0</v>
      </c>
      <c r="BB51" s="32">
        <f t="shared" si="177"/>
        <v>203108.40000000002</v>
      </c>
      <c r="BC51" s="32">
        <f>88550.1+5184.8+50770.1+2843.6+55759.8</f>
        <v>203108.40000000002</v>
      </c>
      <c r="BD51" s="32">
        <v>0</v>
      </c>
      <c r="BE51" s="32">
        <v>0</v>
      </c>
      <c r="BF51" s="32">
        <v>0</v>
      </c>
      <c r="BG51" s="32">
        <f t="shared" si="178"/>
        <v>203108.40000000002</v>
      </c>
      <c r="BH51" s="32">
        <f>88550.1+5184.8+50770.1+2843.6+55759.8</f>
        <v>203108.40000000002</v>
      </c>
      <c r="BI51" s="32">
        <v>0</v>
      </c>
      <c r="BJ51" s="32">
        <v>0</v>
      </c>
      <c r="BK51" s="32">
        <v>0</v>
      </c>
      <c r="BL51" s="32">
        <f t="shared" si="179"/>
        <v>203108.40000000002</v>
      </c>
      <c r="BM51" s="32">
        <v>205960</v>
      </c>
      <c r="BN51" s="32">
        <v>204073.60000000001</v>
      </c>
      <c r="BO51" s="32">
        <v>0</v>
      </c>
      <c r="BP51" s="32">
        <v>0</v>
      </c>
      <c r="BQ51" s="32">
        <v>0</v>
      </c>
      <c r="BR51" s="32">
        <v>0</v>
      </c>
      <c r="BS51" s="32">
        <v>0</v>
      </c>
      <c r="BT51" s="32">
        <v>0</v>
      </c>
      <c r="BU51" s="32">
        <v>205960</v>
      </c>
      <c r="BV51" s="32">
        <v>204073.60000000001</v>
      </c>
      <c r="BW51" s="32">
        <f>192317.3+2758.5-937.8-18</f>
        <v>194120</v>
      </c>
      <c r="BX51" s="32">
        <v>0</v>
      </c>
      <c r="BY51" s="32">
        <v>0</v>
      </c>
      <c r="BZ51" s="32">
        <v>0</v>
      </c>
      <c r="CA51" s="32">
        <f>BW51</f>
        <v>194120</v>
      </c>
      <c r="CB51" s="32">
        <f>203108.4-226</f>
        <v>202882.4</v>
      </c>
      <c r="CC51" s="32">
        <v>0</v>
      </c>
      <c r="CD51" s="32">
        <v>0</v>
      </c>
      <c r="CE51" s="32">
        <v>0</v>
      </c>
      <c r="CF51" s="32">
        <f t="shared" si="180"/>
        <v>202882.4</v>
      </c>
      <c r="CG51" s="32">
        <f>88550.1+5184.8+50770.1+2843.6+55759.8-266.5</f>
        <v>202841.90000000002</v>
      </c>
      <c r="CH51" s="32">
        <v>0</v>
      </c>
      <c r="CI51" s="32">
        <v>0</v>
      </c>
      <c r="CJ51" s="32">
        <v>0</v>
      </c>
      <c r="CK51" s="32">
        <f t="shared" si="181"/>
        <v>202841.90000000002</v>
      </c>
      <c r="CL51" s="32">
        <f>203108.4-266.5</f>
        <v>202841.9</v>
      </c>
      <c r="CM51" s="32">
        <v>0</v>
      </c>
      <c r="CN51" s="32">
        <v>0</v>
      </c>
      <c r="CO51" s="32">
        <v>0</v>
      </c>
      <c r="CP51" s="32">
        <f t="shared" si="182"/>
        <v>202841.9</v>
      </c>
      <c r="CQ51" s="32">
        <v>207966.2</v>
      </c>
      <c r="CR51" s="32">
        <v>0</v>
      </c>
      <c r="CS51" s="32">
        <v>0</v>
      </c>
      <c r="CT51" s="32">
        <v>0</v>
      </c>
      <c r="CU51" s="32">
        <v>207966.2</v>
      </c>
      <c r="CV51" s="32">
        <f>192317.3+2758.5</f>
        <v>195075.8</v>
      </c>
      <c r="CW51" s="32">
        <v>0</v>
      </c>
      <c r="CX51" s="32">
        <v>0</v>
      </c>
      <c r="CY51" s="32">
        <v>0</v>
      </c>
      <c r="CZ51" s="32">
        <f>CV51</f>
        <v>195075.8</v>
      </c>
      <c r="DA51" s="32">
        <f>55759.8+2843.6+50770.1+5184.8+88550.1</f>
        <v>203108.40000000002</v>
      </c>
      <c r="DB51" s="32">
        <v>0</v>
      </c>
      <c r="DC51" s="32">
        <v>0</v>
      </c>
      <c r="DD51" s="32">
        <v>0</v>
      </c>
      <c r="DE51" s="32">
        <f t="shared" si="183"/>
        <v>203108.40000000002</v>
      </c>
      <c r="DF51" s="32">
        <v>205960</v>
      </c>
      <c r="DG51" s="32">
        <v>0</v>
      </c>
      <c r="DH51" s="32">
        <v>0</v>
      </c>
      <c r="DI51" s="32">
        <v>0</v>
      </c>
      <c r="DJ51" s="32">
        <v>205960</v>
      </c>
      <c r="DK51" s="32">
        <f>192317.3+2758.5-937.8-18</f>
        <v>194120</v>
      </c>
      <c r="DL51" s="32">
        <v>0</v>
      </c>
      <c r="DM51" s="32">
        <v>0</v>
      </c>
      <c r="DN51" s="32">
        <v>0</v>
      </c>
      <c r="DO51" s="32">
        <f>DK51</f>
        <v>194120</v>
      </c>
      <c r="DP51" s="32">
        <f>203108.4-226</f>
        <v>202882.4</v>
      </c>
      <c r="DQ51" s="32">
        <v>0</v>
      </c>
      <c r="DR51" s="32">
        <v>0</v>
      </c>
      <c r="DS51" s="32">
        <v>0</v>
      </c>
      <c r="DT51" s="32">
        <f t="shared" si="184"/>
        <v>202882.4</v>
      </c>
      <c r="DU51" s="13" t="s">
        <v>184</v>
      </c>
    </row>
    <row r="52" spans="1:125" s="1" customFormat="1" ht="202.5" x14ac:dyDescent="0.2">
      <c r="A52" s="11" t="s">
        <v>319</v>
      </c>
      <c r="B52" s="11" t="s">
        <v>320</v>
      </c>
      <c r="C52" s="10" t="s">
        <v>321</v>
      </c>
      <c r="D52" s="18" t="s">
        <v>577</v>
      </c>
      <c r="E52" s="18" t="s">
        <v>532</v>
      </c>
      <c r="F52" s="18" t="s">
        <v>540</v>
      </c>
      <c r="G52" s="18" t="s">
        <v>0</v>
      </c>
      <c r="H52" s="18" t="s">
        <v>0</v>
      </c>
      <c r="I52" s="18" t="s">
        <v>0</v>
      </c>
      <c r="J52" s="17" t="s">
        <v>0</v>
      </c>
      <c r="K52" s="18" t="s">
        <v>0</v>
      </c>
      <c r="L52" s="18" t="s">
        <v>0</v>
      </c>
      <c r="M52" s="18" t="s">
        <v>0</v>
      </c>
      <c r="N52" s="18" t="s">
        <v>0</v>
      </c>
      <c r="O52" s="18" t="s">
        <v>0</v>
      </c>
      <c r="P52" s="18" t="s">
        <v>0</v>
      </c>
      <c r="Q52" s="17" t="s">
        <v>0</v>
      </c>
      <c r="R52" s="18" t="s">
        <v>0</v>
      </c>
      <c r="S52" s="18" t="s">
        <v>0</v>
      </c>
      <c r="T52" s="18" t="s">
        <v>0</v>
      </c>
      <c r="U52" s="18" t="s">
        <v>0</v>
      </c>
      <c r="V52" s="18" t="s">
        <v>0</v>
      </c>
      <c r="W52" s="18" t="s">
        <v>0</v>
      </c>
      <c r="X52" s="18" t="s">
        <v>578</v>
      </c>
      <c r="Y52" s="18"/>
      <c r="Z52" s="18"/>
      <c r="AA52" s="18" t="s">
        <v>0</v>
      </c>
      <c r="AB52" s="18" t="s">
        <v>0</v>
      </c>
      <c r="AC52" s="18" t="s">
        <v>0</v>
      </c>
      <c r="AD52" s="18" t="s">
        <v>579</v>
      </c>
      <c r="AE52" s="12"/>
      <c r="AF52" s="12"/>
      <c r="AG52" s="3" t="s">
        <v>73</v>
      </c>
      <c r="AH52" s="3" t="s">
        <v>322</v>
      </c>
      <c r="AI52" s="32">
        <v>200</v>
      </c>
      <c r="AJ52" s="32">
        <v>0</v>
      </c>
      <c r="AK52" s="32">
        <v>0</v>
      </c>
      <c r="AL52" s="33">
        <v>0</v>
      </c>
      <c r="AM52" s="32">
        <v>0</v>
      </c>
      <c r="AN52" s="32">
        <v>0</v>
      </c>
      <c r="AO52" s="32">
        <v>0</v>
      </c>
      <c r="AP52" s="32">
        <v>0</v>
      </c>
      <c r="AQ52" s="32">
        <v>200</v>
      </c>
      <c r="AR52" s="32">
        <v>0</v>
      </c>
      <c r="AS52" s="32">
        <v>14738</v>
      </c>
      <c r="AT52" s="32">
        <v>0</v>
      </c>
      <c r="AU52" s="32">
        <v>0</v>
      </c>
      <c r="AV52" s="32">
        <v>0</v>
      </c>
      <c r="AW52" s="32">
        <f>AS52</f>
        <v>14738</v>
      </c>
      <c r="AX52" s="32">
        <v>80</v>
      </c>
      <c r="AY52" s="32">
        <v>0</v>
      </c>
      <c r="AZ52" s="32">
        <v>0</v>
      </c>
      <c r="BA52" s="32">
        <v>0</v>
      </c>
      <c r="BB52" s="32">
        <f t="shared" si="177"/>
        <v>80</v>
      </c>
      <c r="BC52" s="32">
        <v>14400</v>
      </c>
      <c r="BD52" s="32">
        <v>0</v>
      </c>
      <c r="BE52" s="32">
        <v>0</v>
      </c>
      <c r="BF52" s="32">
        <v>0</v>
      </c>
      <c r="BG52" s="32">
        <f t="shared" si="178"/>
        <v>14400</v>
      </c>
      <c r="BH52" s="32">
        <v>80</v>
      </c>
      <c r="BI52" s="32">
        <v>0</v>
      </c>
      <c r="BJ52" s="32">
        <v>0</v>
      </c>
      <c r="BK52" s="32">
        <v>0</v>
      </c>
      <c r="BL52" s="32">
        <f t="shared" si="179"/>
        <v>80</v>
      </c>
      <c r="BM52" s="32">
        <v>200</v>
      </c>
      <c r="BN52" s="32">
        <v>0</v>
      </c>
      <c r="BO52" s="32">
        <v>0</v>
      </c>
      <c r="BP52" s="32">
        <v>0</v>
      </c>
      <c r="BQ52" s="32">
        <v>0</v>
      </c>
      <c r="BR52" s="32">
        <v>0</v>
      </c>
      <c r="BS52" s="32">
        <v>0</v>
      </c>
      <c r="BT52" s="32">
        <v>0</v>
      </c>
      <c r="BU52" s="32">
        <v>200</v>
      </c>
      <c r="BV52" s="32">
        <v>0</v>
      </c>
      <c r="BW52" s="32">
        <v>14738</v>
      </c>
      <c r="BX52" s="32">
        <v>0</v>
      </c>
      <c r="BY52" s="32">
        <v>0</v>
      </c>
      <c r="BZ52" s="32">
        <v>0</v>
      </c>
      <c r="CA52" s="32">
        <f>BW52</f>
        <v>14738</v>
      </c>
      <c r="CB52" s="32">
        <v>80</v>
      </c>
      <c r="CC52" s="32">
        <v>0</v>
      </c>
      <c r="CD52" s="32">
        <v>0</v>
      </c>
      <c r="CE52" s="32">
        <v>0</v>
      </c>
      <c r="CF52" s="32">
        <f t="shared" si="180"/>
        <v>80</v>
      </c>
      <c r="CG52" s="32">
        <v>14400</v>
      </c>
      <c r="CH52" s="32">
        <v>0</v>
      </c>
      <c r="CI52" s="32">
        <v>0</v>
      </c>
      <c r="CJ52" s="32">
        <v>0</v>
      </c>
      <c r="CK52" s="32">
        <f t="shared" si="181"/>
        <v>14400</v>
      </c>
      <c r="CL52" s="32">
        <v>80</v>
      </c>
      <c r="CM52" s="32">
        <v>0</v>
      </c>
      <c r="CN52" s="32">
        <v>0</v>
      </c>
      <c r="CO52" s="32">
        <v>0</v>
      </c>
      <c r="CP52" s="32">
        <f t="shared" si="182"/>
        <v>80</v>
      </c>
      <c r="CQ52" s="32">
        <v>200</v>
      </c>
      <c r="CR52" s="32">
        <v>0</v>
      </c>
      <c r="CS52" s="32">
        <v>0</v>
      </c>
      <c r="CT52" s="32">
        <v>0</v>
      </c>
      <c r="CU52" s="32">
        <v>200</v>
      </c>
      <c r="CV52" s="32">
        <v>14738</v>
      </c>
      <c r="CW52" s="32">
        <v>0</v>
      </c>
      <c r="CX52" s="32">
        <v>0</v>
      </c>
      <c r="CY52" s="32">
        <v>0</v>
      </c>
      <c r="CZ52" s="32">
        <f>CV52</f>
        <v>14738</v>
      </c>
      <c r="DA52" s="32">
        <v>80</v>
      </c>
      <c r="DB52" s="32">
        <v>0</v>
      </c>
      <c r="DC52" s="32">
        <v>0</v>
      </c>
      <c r="DD52" s="32">
        <v>0</v>
      </c>
      <c r="DE52" s="32">
        <f t="shared" si="183"/>
        <v>80</v>
      </c>
      <c r="DF52" s="32">
        <v>200</v>
      </c>
      <c r="DG52" s="32">
        <v>0</v>
      </c>
      <c r="DH52" s="32">
        <v>0</v>
      </c>
      <c r="DI52" s="32">
        <v>0</v>
      </c>
      <c r="DJ52" s="32">
        <v>200</v>
      </c>
      <c r="DK52" s="32">
        <v>14738</v>
      </c>
      <c r="DL52" s="32">
        <v>0</v>
      </c>
      <c r="DM52" s="32">
        <v>0</v>
      </c>
      <c r="DN52" s="32">
        <v>0</v>
      </c>
      <c r="DO52" s="32">
        <f>DK52</f>
        <v>14738</v>
      </c>
      <c r="DP52" s="32">
        <v>80</v>
      </c>
      <c r="DQ52" s="32">
        <v>0</v>
      </c>
      <c r="DR52" s="32">
        <v>0</v>
      </c>
      <c r="DS52" s="32">
        <v>0</v>
      </c>
      <c r="DT52" s="32">
        <f t="shared" si="184"/>
        <v>80</v>
      </c>
      <c r="DU52" s="13" t="s">
        <v>196</v>
      </c>
    </row>
    <row r="53" spans="1:125" s="1" customFormat="1" ht="135" x14ac:dyDescent="0.2">
      <c r="A53" s="11" t="s">
        <v>323</v>
      </c>
      <c r="B53" s="11" t="s">
        <v>324</v>
      </c>
      <c r="C53" s="10" t="s">
        <v>325</v>
      </c>
      <c r="D53" s="18" t="s">
        <v>541</v>
      </c>
      <c r="E53" s="18" t="s">
        <v>504</v>
      </c>
      <c r="F53" s="18" t="s">
        <v>540</v>
      </c>
      <c r="G53" s="18" t="s">
        <v>0</v>
      </c>
      <c r="H53" s="18" t="s">
        <v>0</v>
      </c>
      <c r="I53" s="18" t="s">
        <v>0</v>
      </c>
      <c r="J53" s="17" t="s">
        <v>0</v>
      </c>
      <c r="K53" s="18" t="s">
        <v>0</v>
      </c>
      <c r="L53" s="18" t="s">
        <v>0</v>
      </c>
      <c r="M53" s="18" t="s">
        <v>0</v>
      </c>
      <c r="N53" s="18" t="s">
        <v>0</v>
      </c>
      <c r="O53" s="18" t="s">
        <v>0</v>
      </c>
      <c r="P53" s="18" t="s">
        <v>0</v>
      </c>
      <c r="Q53" s="17" t="s">
        <v>0</v>
      </c>
      <c r="R53" s="18" t="s">
        <v>0</v>
      </c>
      <c r="S53" s="18" t="s">
        <v>0</v>
      </c>
      <c r="T53" s="18" t="s">
        <v>0</v>
      </c>
      <c r="U53" s="18" t="s">
        <v>0</v>
      </c>
      <c r="V53" s="18" t="s">
        <v>0</v>
      </c>
      <c r="W53" s="18" t="s">
        <v>0</v>
      </c>
      <c r="X53" s="18" t="s">
        <v>0</v>
      </c>
      <c r="Y53" s="18" t="s">
        <v>0</v>
      </c>
      <c r="Z53" s="18" t="s">
        <v>0</v>
      </c>
      <c r="AA53" s="18" t="s">
        <v>0</v>
      </c>
      <c r="AB53" s="18" t="s">
        <v>0</v>
      </c>
      <c r="AC53" s="18" t="s">
        <v>0</v>
      </c>
      <c r="AD53" s="18" t="s">
        <v>580</v>
      </c>
      <c r="AE53" s="12"/>
      <c r="AF53" s="12"/>
      <c r="AG53" s="3" t="s">
        <v>51</v>
      </c>
      <c r="AH53" s="3" t="s">
        <v>310</v>
      </c>
      <c r="AI53" s="32">
        <v>4045</v>
      </c>
      <c r="AJ53" s="32">
        <v>3442.3</v>
      </c>
      <c r="AK53" s="32">
        <v>0</v>
      </c>
      <c r="AL53" s="33">
        <v>0</v>
      </c>
      <c r="AM53" s="32">
        <v>0</v>
      </c>
      <c r="AN53" s="32">
        <v>0</v>
      </c>
      <c r="AO53" s="32">
        <v>0</v>
      </c>
      <c r="AP53" s="32">
        <v>0</v>
      </c>
      <c r="AQ53" s="32">
        <v>4045</v>
      </c>
      <c r="AR53" s="32">
        <v>3442.3</v>
      </c>
      <c r="AS53" s="32">
        <v>3322.5</v>
      </c>
      <c r="AT53" s="32">
        <v>0</v>
      </c>
      <c r="AU53" s="32">
        <v>0</v>
      </c>
      <c r="AV53" s="32">
        <v>0</v>
      </c>
      <c r="AW53" s="32">
        <f>AS53</f>
        <v>3322.5</v>
      </c>
      <c r="AX53" s="32">
        <v>3322.5</v>
      </c>
      <c r="AY53" s="32">
        <v>0</v>
      </c>
      <c r="AZ53" s="32">
        <v>0</v>
      </c>
      <c r="BA53" s="32">
        <v>0</v>
      </c>
      <c r="BB53" s="32">
        <f t="shared" si="177"/>
        <v>3322.5</v>
      </c>
      <c r="BC53" s="32">
        <v>3322.5</v>
      </c>
      <c r="BD53" s="32">
        <v>0</v>
      </c>
      <c r="BE53" s="32">
        <v>0</v>
      </c>
      <c r="BF53" s="32">
        <v>0</v>
      </c>
      <c r="BG53" s="32">
        <f t="shared" si="178"/>
        <v>3322.5</v>
      </c>
      <c r="BH53" s="32">
        <v>3322.5</v>
      </c>
      <c r="BI53" s="32">
        <v>0</v>
      </c>
      <c r="BJ53" s="32">
        <v>0</v>
      </c>
      <c r="BK53" s="32">
        <v>0</v>
      </c>
      <c r="BL53" s="32">
        <f t="shared" si="179"/>
        <v>3322.5</v>
      </c>
      <c r="BM53" s="32">
        <v>4045</v>
      </c>
      <c r="BN53" s="32">
        <v>3442.3</v>
      </c>
      <c r="BO53" s="32">
        <v>0</v>
      </c>
      <c r="BP53" s="32">
        <v>0</v>
      </c>
      <c r="BQ53" s="32">
        <v>0</v>
      </c>
      <c r="BR53" s="32">
        <v>0</v>
      </c>
      <c r="BS53" s="32">
        <v>0</v>
      </c>
      <c r="BT53" s="32">
        <v>0</v>
      </c>
      <c r="BU53" s="32">
        <v>4045</v>
      </c>
      <c r="BV53" s="32">
        <v>3442.3</v>
      </c>
      <c r="BW53" s="32">
        <v>3322.5</v>
      </c>
      <c r="BX53" s="32">
        <v>0</v>
      </c>
      <c r="BY53" s="32">
        <v>0</v>
      </c>
      <c r="BZ53" s="32">
        <v>0</v>
      </c>
      <c r="CA53" s="32">
        <f>BW53</f>
        <v>3322.5</v>
      </c>
      <c r="CB53" s="32">
        <v>3322.5</v>
      </c>
      <c r="CC53" s="32">
        <v>0</v>
      </c>
      <c r="CD53" s="32">
        <v>0</v>
      </c>
      <c r="CE53" s="32">
        <v>0</v>
      </c>
      <c r="CF53" s="32">
        <f t="shared" si="180"/>
        <v>3322.5</v>
      </c>
      <c r="CG53" s="32">
        <v>3322.5</v>
      </c>
      <c r="CH53" s="32">
        <v>0</v>
      </c>
      <c r="CI53" s="32">
        <v>0</v>
      </c>
      <c r="CJ53" s="32">
        <v>0</v>
      </c>
      <c r="CK53" s="32">
        <f t="shared" si="181"/>
        <v>3322.5</v>
      </c>
      <c r="CL53" s="32">
        <v>3322.5</v>
      </c>
      <c r="CM53" s="32">
        <v>0</v>
      </c>
      <c r="CN53" s="32">
        <v>0</v>
      </c>
      <c r="CO53" s="32">
        <v>0</v>
      </c>
      <c r="CP53" s="32">
        <f t="shared" si="182"/>
        <v>3322.5</v>
      </c>
      <c r="CQ53" s="32">
        <v>4045</v>
      </c>
      <c r="CR53" s="32">
        <v>0</v>
      </c>
      <c r="CS53" s="32">
        <v>0</v>
      </c>
      <c r="CT53" s="32">
        <v>0</v>
      </c>
      <c r="CU53" s="32">
        <v>4045</v>
      </c>
      <c r="CV53" s="32">
        <v>3322.5</v>
      </c>
      <c r="CW53" s="32">
        <v>0</v>
      </c>
      <c r="CX53" s="32">
        <v>0</v>
      </c>
      <c r="CY53" s="32">
        <v>0</v>
      </c>
      <c r="CZ53" s="32">
        <f>CV53</f>
        <v>3322.5</v>
      </c>
      <c r="DA53" s="32">
        <v>3322.5</v>
      </c>
      <c r="DB53" s="32">
        <v>0</v>
      </c>
      <c r="DC53" s="32">
        <v>0</v>
      </c>
      <c r="DD53" s="32">
        <v>0</v>
      </c>
      <c r="DE53" s="32">
        <f t="shared" si="183"/>
        <v>3322.5</v>
      </c>
      <c r="DF53" s="32">
        <v>4045</v>
      </c>
      <c r="DG53" s="32">
        <v>0</v>
      </c>
      <c r="DH53" s="32">
        <v>0</v>
      </c>
      <c r="DI53" s="32">
        <v>0</v>
      </c>
      <c r="DJ53" s="32">
        <v>4045</v>
      </c>
      <c r="DK53" s="32">
        <v>3322.5</v>
      </c>
      <c r="DL53" s="32">
        <v>0</v>
      </c>
      <c r="DM53" s="32">
        <v>0</v>
      </c>
      <c r="DN53" s="32">
        <v>0</v>
      </c>
      <c r="DO53" s="32">
        <f>DK53</f>
        <v>3322.5</v>
      </c>
      <c r="DP53" s="32">
        <v>3322.5</v>
      </c>
      <c r="DQ53" s="32">
        <v>0</v>
      </c>
      <c r="DR53" s="32">
        <v>0</v>
      </c>
      <c r="DS53" s="32">
        <v>0</v>
      </c>
      <c r="DT53" s="32">
        <f t="shared" si="184"/>
        <v>3322.5</v>
      </c>
      <c r="DU53" s="13" t="s">
        <v>196</v>
      </c>
    </row>
    <row r="54" spans="1:125" ht="168.75" x14ac:dyDescent="0.2">
      <c r="A54" s="64" t="s">
        <v>326</v>
      </c>
      <c r="B54" s="64" t="s">
        <v>327</v>
      </c>
      <c r="C54" s="65" t="s">
        <v>328</v>
      </c>
      <c r="D54" s="18" t="s">
        <v>581</v>
      </c>
      <c r="E54" s="21" t="s">
        <v>504</v>
      </c>
      <c r="F54" s="21" t="s">
        <v>540</v>
      </c>
      <c r="G54" s="18" t="s">
        <v>0</v>
      </c>
      <c r="H54" s="18" t="s">
        <v>0</v>
      </c>
      <c r="I54" s="18" t="s">
        <v>0</v>
      </c>
      <c r="J54" s="17" t="s">
        <v>0</v>
      </c>
      <c r="K54" s="18" t="s">
        <v>0</v>
      </c>
      <c r="L54" s="18" t="s">
        <v>0</v>
      </c>
      <c r="M54" s="18" t="s">
        <v>0</v>
      </c>
      <c r="N54" s="18" t="s">
        <v>0</v>
      </c>
      <c r="O54" s="18" t="s">
        <v>0</v>
      </c>
      <c r="P54" s="18" t="s">
        <v>0</v>
      </c>
      <c r="Q54" s="17" t="s">
        <v>0</v>
      </c>
      <c r="R54" s="18" t="s">
        <v>0</v>
      </c>
      <c r="S54" s="18" t="s">
        <v>0</v>
      </c>
      <c r="T54" s="18" t="s">
        <v>0</v>
      </c>
      <c r="U54" s="18" t="s">
        <v>0</v>
      </c>
      <c r="V54" s="18" t="s">
        <v>0</v>
      </c>
      <c r="W54" s="18" t="s">
        <v>0</v>
      </c>
      <c r="X54" s="18" t="s">
        <v>0</v>
      </c>
      <c r="Y54" s="18" t="s">
        <v>0</v>
      </c>
      <c r="Z54" s="18" t="s">
        <v>0</v>
      </c>
      <c r="AA54" s="18" t="s">
        <v>0</v>
      </c>
      <c r="AB54" s="18" t="s">
        <v>0</v>
      </c>
      <c r="AC54" s="18" t="s">
        <v>0</v>
      </c>
      <c r="AD54" s="18" t="s">
        <v>582</v>
      </c>
      <c r="AE54" s="18"/>
      <c r="AF54" s="18"/>
      <c r="AG54" s="17" t="s">
        <v>65</v>
      </c>
      <c r="AH54" s="17" t="s">
        <v>329</v>
      </c>
      <c r="AI54" s="35">
        <v>62108.7</v>
      </c>
      <c r="AJ54" s="35">
        <v>53757.7</v>
      </c>
      <c r="AK54" s="35">
        <v>0</v>
      </c>
      <c r="AL54" s="66">
        <v>0</v>
      </c>
      <c r="AM54" s="35">
        <v>0</v>
      </c>
      <c r="AN54" s="35">
        <v>0</v>
      </c>
      <c r="AO54" s="35">
        <v>0</v>
      </c>
      <c r="AP54" s="35">
        <v>0</v>
      </c>
      <c r="AQ54" s="35">
        <v>62108.7</v>
      </c>
      <c r="AR54" s="35">
        <v>53757.7</v>
      </c>
      <c r="AS54" s="35">
        <f>80227-23.7</f>
        <v>80203.3</v>
      </c>
      <c r="AT54" s="35">
        <v>0</v>
      </c>
      <c r="AU54" s="35">
        <v>0</v>
      </c>
      <c r="AV54" s="35">
        <v>0</v>
      </c>
      <c r="AW54" s="35">
        <f>AS54</f>
        <v>80203.3</v>
      </c>
      <c r="AX54" s="35">
        <v>78992.899999999994</v>
      </c>
      <c r="AY54" s="35">
        <v>0</v>
      </c>
      <c r="AZ54" s="35">
        <v>0</v>
      </c>
      <c r="BA54" s="35">
        <v>0</v>
      </c>
      <c r="BB54" s="35">
        <f t="shared" si="177"/>
        <v>78992.899999999994</v>
      </c>
      <c r="BC54" s="35">
        <v>78995</v>
      </c>
      <c r="BD54" s="35">
        <v>0</v>
      </c>
      <c r="BE54" s="35">
        <v>0</v>
      </c>
      <c r="BF54" s="35">
        <v>0</v>
      </c>
      <c r="BG54" s="35">
        <f t="shared" si="178"/>
        <v>78995</v>
      </c>
      <c r="BH54" s="35">
        <v>78995</v>
      </c>
      <c r="BI54" s="35">
        <v>0</v>
      </c>
      <c r="BJ54" s="35">
        <v>0</v>
      </c>
      <c r="BK54" s="35">
        <v>0</v>
      </c>
      <c r="BL54" s="35">
        <f t="shared" si="179"/>
        <v>78995</v>
      </c>
      <c r="BM54" s="32">
        <v>62108.7</v>
      </c>
      <c r="BN54" s="32">
        <v>53757.7</v>
      </c>
      <c r="BO54" s="32">
        <v>0</v>
      </c>
      <c r="BP54" s="32">
        <v>0</v>
      </c>
      <c r="BQ54" s="32">
        <v>0</v>
      </c>
      <c r="BR54" s="32">
        <v>0</v>
      </c>
      <c r="BS54" s="32">
        <v>0</v>
      </c>
      <c r="BT54" s="32">
        <v>0</v>
      </c>
      <c r="BU54" s="32">
        <v>62108.7</v>
      </c>
      <c r="BV54" s="32">
        <v>53757.7</v>
      </c>
      <c r="BW54" s="32">
        <f>80227-23.7</f>
        <v>80203.3</v>
      </c>
      <c r="BX54" s="32">
        <v>0</v>
      </c>
      <c r="BY54" s="32">
        <v>0</v>
      </c>
      <c r="BZ54" s="32">
        <v>0</v>
      </c>
      <c r="CA54" s="32">
        <f>BW54</f>
        <v>80203.3</v>
      </c>
      <c r="CB54" s="32">
        <v>78992.899999999994</v>
      </c>
      <c r="CC54" s="32">
        <v>0</v>
      </c>
      <c r="CD54" s="32">
        <v>0</v>
      </c>
      <c r="CE54" s="32">
        <v>0</v>
      </c>
      <c r="CF54" s="32">
        <f t="shared" si="180"/>
        <v>78992.899999999994</v>
      </c>
      <c r="CG54" s="35">
        <v>78995</v>
      </c>
      <c r="CH54" s="35">
        <v>0</v>
      </c>
      <c r="CI54" s="35">
        <v>0</v>
      </c>
      <c r="CJ54" s="35">
        <v>0</v>
      </c>
      <c r="CK54" s="35">
        <f t="shared" si="181"/>
        <v>78995</v>
      </c>
      <c r="CL54" s="35">
        <v>78995</v>
      </c>
      <c r="CM54" s="35">
        <v>0</v>
      </c>
      <c r="CN54" s="35">
        <v>0</v>
      </c>
      <c r="CO54" s="35">
        <v>0</v>
      </c>
      <c r="CP54" s="35">
        <f t="shared" si="182"/>
        <v>78995</v>
      </c>
      <c r="CQ54" s="35">
        <v>62108.7</v>
      </c>
      <c r="CR54" s="35">
        <v>0</v>
      </c>
      <c r="CS54" s="35">
        <v>0</v>
      </c>
      <c r="CT54" s="35">
        <v>0</v>
      </c>
      <c r="CU54" s="35">
        <v>62108.7</v>
      </c>
      <c r="CV54" s="35">
        <f>80227-23.7</f>
        <v>80203.3</v>
      </c>
      <c r="CW54" s="35">
        <v>0</v>
      </c>
      <c r="CX54" s="35">
        <v>0</v>
      </c>
      <c r="CY54" s="35">
        <v>0</v>
      </c>
      <c r="CZ54" s="35">
        <f>CV54</f>
        <v>80203.3</v>
      </c>
      <c r="DA54" s="35">
        <v>78992.899999999994</v>
      </c>
      <c r="DB54" s="35">
        <v>0</v>
      </c>
      <c r="DC54" s="35">
        <v>0</v>
      </c>
      <c r="DD54" s="35">
        <v>0</v>
      </c>
      <c r="DE54" s="35">
        <f t="shared" si="183"/>
        <v>78992.899999999994</v>
      </c>
      <c r="DF54" s="35">
        <v>62108.7</v>
      </c>
      <c r="DG54" s="35">
        <v>0</v>
      </c>
      <c r="DH54" s="35">
        <v>0</v>
      </c>
      <c r="DI54" s="35">
        <v>0</v>
      </c>
      <c r="DJ54" s="35">
        <v>62108.7</v>
      </c>
      <c r="DK54" s="32">
        <f>80227-23.7</f>
        <v>80203.3</v>
      </c>
      <c r="DL54" s="32">
        <v>0</v>
      </c>
      <c r="DM54" s="32">
        <v>0</v>
      </c>
      <c r="DN54" s="32">
        <v>0</v>
      </c>
      <c r="DO54" s="32">
        <f>DK54</f>
        <v>80203.3</v>
      </c>
      <c r="DP54" s="32">
        <v>78992.899999999994</v>
      </c>
      <c r="DQ54" s="32">
        <v>0</v>
      </c>
      <c r="DR54" s="32">
        <v>0</v>
      </c>
      <c r="DS54" s="32">
        <v>0</v>
      </c>
      <c r="DT54" s="32">
        <f t="shared" si="184"/>
        <v>78992.899999999994</v>
      </c>
      <c r="DU54" s="19" t="s">
        <v>184</v>
      </c>
    </row>
    <row r="55" spans="1:125" s="1" customFormat="1" ht="157.5" x14ac:dyDescent="0.2">
      <c r="A55" s="11" t="s">
        <v>330</v>
      </c>
      <c r="B55" s="11" t="s">
        <v>331</v>
      </c>
      <c r="C55" s="10" t="s">
        <v>332</v>
      </c>
      <c r="D55" s="18" t="s">
        <v>541</v>
      </c>
      <c r="E55" s="18" t="s">
        <v>0</v>
      </c>
      <c r="F55" s="18" t="s">
        <v>540</v>
      </c>
      <c r="G55" s="18" t="s">
        <v>0</v>
      </c>
      <c r="H55" s="18" t="s">
        <v>0</v>
      </c>
      <c r="I55" s="18" t="s">
        <v>0</v>
      </c>
      <c r="J55" s="18" t="s">
        <v>0</v>
      </c>
      <c r="K55" s="18" t="s">
        <v>0</v>
      </c>
      <c r="L55" s="18" t="s">
        <v>0</v>
      </c>
      <c r="M55" s="18" t="s">
        <v>0</v>
      </c>
      <c r="N55" s="18" t="s">
        <v>0</v>
      </c>
      <c r="O55" s="18" t="s">
        <v>0</v>
      </c>
      <c r="P55" s="18" t="s">
        <v>0</v>
      </c>
      <c r="Q55" s="18" t="s">
        <v>0</v>
      </c>
      <c r="R55" s="18" t="s">
        <v>0</v>
      </c>
      <c r="S55" s="18" t="s">
        <v>0</v>
      </c>
      <c r="T55" s="18" t="s">
        <v>0</v>
      </c>
      <c r="U55" s="18" t="s">
        <v>0</v>
      </c>
      <c r="V55" s="18" t="s">
        <v>0</v>
      </c>
      <c r="W55" s="18" t="s">
        <v>0</v>
      </c>
      <c r="X55" s="18" t="s">
        <v>0</v>
      </c>
      <c r="Y55" s="18" t="s">
        <v>0</v>
      </c>
      <c r="Z55" s="18" t="s">
        <v>0</v>
      </c>
      <c r="AA55" s="18" t="s">
        <v>0</v>
      </c>
      <c r="AB55" s="18" t="s">
        <v>0</v>
      </c>
      <c r="AC55" s="18" t="s">
        <v>0</v>
      </c>
      <c r="AD55" s="18" t="s">
        <v>583</v>
      </c>
      <c r="AE55" s="12"/>
      <c r="AF55" s="12"/>
      <c r="AG55" s="3" t="s">
        <v>60</v>
      </c>
      <c r="AH55" s="3" t="s">
        <v>176</v>
      </c>
      <c r="AI55" s="32">
        <v>14593.1</v>
      </c>
      <c r="AJ55" s="32">
        <v>12135.5</v>
      </c>
      <c r="AK55" s="32">
        <v>0</v>
      </c>
      <c r="AL55" s="33">
        <v>0</v>
      </c>
      <c r="AM55" s="32">
        <v>0</v>
      </c>
      <c r="AN55" s="32">
        <v>0</v>
      </c>
      <c r="AO55" s="32">
        <v>0</v>
      </c>
      <c r="AP55" s="32">
        <v>0</v>
      </c>
      <c r="AQ55" s="32">
        <v>14593.1</v>
      </c>
      <c r="AR55" s="32">
        <v>12135.5</v>
      </c>
      <c r="AS55" s="32">
        <v>13350.3</v>
      </c>
      <c r="AT55" s="32">
        <v>0</v>
      </c>
      <c r="AU55" s="32">
        <v>0</v>
      </c>
      <c r="AV55" s="32">
        <v>0</v>
      </c>
      <c r="AW55" s="32">
        <v>13350.3</v>
      </c>
      <c r="AX55" s="32">
        <v>16545.7</v>
      </c>
      <c r="AY55" s="32">
        <v>0</v>
      </c>
      <c r="AZ55" s="32">
        <v>0</v>
      </c>
      <c r="BA55" s="32">
        <v>0</v>
      </c>
      <c r="BB55" s="32">
        <f t="shared" si="177"/>
        <v>16545.7</v>
      </c>
      <c r="BC55" s="32">
        <v>14593.1</v>
      </c>
      <c r="BD55" s="32">
        <v>0</v>
      </c>
      <c r="BE55" s="32">
        <v>0</v>
      </c>
      <c r="BF55" s="32">
        <v>0</v>
      </c>
      <c r="BG55" s="32">
        <v>14593.1</v>
      </c>
      <c r="BH55" s="32">
        <v>14593.1</v>
      </c>
      <c r="BI55" s="32">
        <v>0</v>
      </c>
      <c r="BJ55" s="32">
        <v>0</v>
      </c>
      <c r="BK55" s="32">
        <v>0</v>
      </c>
      <c r="BL55" s="32">
        <v>14593.1</v>
      </c>
      <c r="BM55" s="32">
        <v>14593.1</v>
      </c>
      <c r="BN55" s="32">
        <v>12135.5</v>
      </c>
      <c r="BO55" s="32">
        <v>0</v>
      </c>
      <c r="BP55" s="32">
        <v>0</v>
      </c>
      <c r="BQ55" s="32">
        <v>0</v>
      </c>
      <c r="BR55" s="32">
        <v>0</v>
      </c>
      <c r="BS55" s="32">
        <v>0</v>
      </c>
      <c r="BT55" s="32">
        <v>0</v>
      </c>
      <c r="BU55" s="32">
        <v>14593.1</v>
      </c>
      <c r="BV55" s="32">
        <v>12135.5</v>
      </c>
      <c r="BW55" s="32">
        <v>13350.3</v>
      </c>
      <c r="BX55" s="32">
        <v>0</v>
      </c>
      <c r="BY55" s="32">
        <v>0</v>
      </c>
      <c r="BZ55" s="32">
        <v>0</v>
      </c>
      <c r="CA55" s="32">
        <v>13350.3</v>
      </c>
      <c r="CB55" s="32">
        <v>16545.7</v>
      </c>
      <c r="CC55" s="32">
        <v>0</v>
      </c>
      <c r="CD55" s="32">
        <v>0</v>
      </c>
      <c r="CE55" s="32">
        <v>0</v>
      </c>
      <c r="CF55" s="32">
        <f t="shared" si="180"/>
        <v>16545.7</v>
      </c>
      <c r="CG55" s="32">
        <v>14593.1</v>
      </c>
      <c r="CH55" s="32">
        <v>0</v>
      </c>
      <c r="CI55" s="32">
        <v>0</v>
      </c>
      <c r="CJ55" s="32">
        <v>0</v>
      </c>
      <c r="CK55" s="32">
        <v>14593.1</v>
      </c>
      <c r="CL55" s="32">
        <v>14593.1</v>
      </c>
      <c r="CM55" s="32">
        <v>0</v>
      </c>
      <c r="CN55" s="32">
        <v>0</v>
      </c>
      <c r="CO55" s="32">
        <v>0</v>
      </c>
      <c r="CP55" s="32">
        <v>14593.1</v>
      </c>
      <c r="CQ55" s="32">
        <v>14593.1</v>
      </c>
      <c r="CR55" s="32">
        <v>0</v>
      </c>
      <c r="CS55" s="32">
        <v>0</v>
      </c>
      <c r="CT55" s="32">
        <v>0</v>
      </c>
      <c r="CU55" s="32">
        <v>14593.1</v>
      </c>
      <c r="CV55" s="32">
        <v>13350.3</v>
      </c>
      <c r="CW55" s="32">
        <v>0</v>
      </c>
      <c r="CX55" s="32">
        <v>0</v>
      </c>
      <c r="CY55" s="32">
        <v>0</v>
      </c>
      <c r="CZ55" s="32">
        <v>13350.3</v>
      </c>
      <c r="DA55" s="32">
        <v>16545.7</v>
      </c>
      <c r="DB55" s="32">
        <v>0</v>
      </c>
      <c r="DC55" s="32">
        <v>0</v>
      </c>
      <c r="DD55" s="32">
        <v>0</v>
      </c>
      <c r="DE55" s="32">
        <f t="shared" si="183"/>
        <v>16545.7</v>
      </c>
      <c r="DF55" s="32">
        <v>14593.1</v>
      </c>
      <c r="DG55" s="32">
        <v>0</v>
      </c>
      <c r="DH55" s="32">
        <v>0</v>
      </c>
      <c r="DI55" s="32">
        <v>0</v>
      </c>
      <c r="DJ55" s="32">
        <v>14593.1</v>
      </c>
      <c r="DK55" s="32">
        <v>13350.3</v>
      </c>
      <c r="DL55" s="32">
        <v>0</v>
      </c>
      <c r="DM55" s="32">
        <v>0</v>
      </c>
      <c r="DN55" s="32">
        <v>0</v>
      </c>
      <c r="DO55" s="32">
        <v>13350.3</v>
      </c>
      <c r="DP55" s="32">
        <v>16545.7</v>
      </c>
      <c r="DQ55" s="32">
        <v>0</v>
      </c>
      <c r="DR55" s="32">
        <v>0</v>
      </c>
      <c r="DS55" s="32">
        <v>0</v>
      </c>
      <c r="DT55" s="32">
        <f t="shared" si="184"/>
        <v>16545.7</v>
      </c>
      <c r="DU55" s="13" t="s">
        <v>196</v>
      </c>
    </row>
    <row r="56" spans="1:125" s="9" customFormat="1" ht="73.5" x14ac:dyDescent="0.2">
      <c r="A56" s="5" t="s">
        <v>333</v>
      </c>
      <c r="B56" s="5" t="s">
        <v>334</v>
      </c>
      <c r="C56" s="6" t="s">
        <v>335</v>
      </c>
      <c r="D56" s="47" t="s">
        <v>173</v>
      </c>
      <c r="E56" s="47" t="s">
        <v>173</v>
      </c>
      <c r="F56" s="47" t="s">
        <v>173</v>
      </c>
      <c r="G56" s="47" t="s">
        <v>173</v>
      </c>
      <c r="H56" s="47" t="s">
        <v>173</v>
      </c>
      <c r="I56" s="47" t="s">
        <v>173</v>
      </c>
      <c r="J56" s="47" t="s">
        <v>173</v>
      </c>
      <c r="K56" s="47" t="s">
        <v>173</v>
      </c>
      <c r="L56" s="47" t="s">
        <v>173</v>
      </c>
      <c r="M56" s="47" t="s">
        <v>173</v>
      </c>
      <c r="N56" s="47" t="s">
        <v>173</v>
      </c>
      <c r="O56" s="47" t="s">
        <v>173</v>
      </c>
      <c r="P56" s="47" t="s">
        <v>173</v>
      </c>
      <c r="Q56" s="47" t="s">
        <v>173</v>
      </c>
      <c r="R56" s="47" t="s">
        <v>173</v>
      </c>
      <c r="S56" s="47" t="s">
        <v>173</v>
      </c>
      <c r="T56" s="47" t="s">
        <v>173</v>
      </c>
      <c r="U56" s="47" t="s">
        <v>173</v>
      </c>
      <c r="V56" s="47" t="s">
        <v>173</v>
      </c>
      <c r="W56" s="47" t="s">
        <v>173</v>
      </c>
      <c r="X56" s="47" t="s">
        <v>173</v>
      </c>
      <c r="Y56" s="47" t="s">
        <v>173</v>
      </c>
      <c r="Z56" s="47" t="s">
        <v>173</v>
      </c>
      <c r="AA56" s="47" t="s">
        <v>173</v>
      </c>
      <c r="AB56" s="47" t="s">
        <v>173</v>
      </c>
      <c r="AC56" s="47" t="s">
        <v>173</v>
      </c>
      <c r="AD56" s="47" t="s">
        <v>173</v>
      </c>
      <c r="AE56" s="7" t="s">
        <v>173</v>
      </c>
      <c r="AF56" s="7" t="s">
        <v>173</v>
      </c>
      <c r="AG56" s="7" t="s">
        <v>173</v>
      </c>
      <c r="AH56" s="7" t="s">
        <v>173</v>
      </c>
      <c r="AI56" s="30">
        <v>170088.5</v>
      </c>
      <c r="AJ56" s="30">
        <v>100133.2</v>
      </c>
      <c r="AK56" s="30">
        <v>6621</v>
      </c>
      <c r="AL56" s="31">
        <v>6496.9</v>
      </c>
      <c r="AM56" s="30">
        <v>27813</v>
      </c>
      <c r="AN56" s="30">
        <v>27802.2</v>
      </c>
      <c r="AO56" s="30">
        <v>4022.5</v>
      </c>
      <c r="AP56" s="30">
        <v>1942.5</v>
      </c>
      <c r="AQ56" s="30">
        <v>131632</v>
      </c>
      <c r="AR56" s="30">
        <v>63891.6</v>
      </c>
      <c r="AS56" s="30">
        <f>AS57+AS61+AS63</f>
        <v>192977.9</v>
      </c>
      <c r="AT56" s="30">
        <f t="shared" ref="AT56:AW56" si="185">AT57+AT61+AT63</f>
        <v>13071.2</v>
      </c>
      <c r="AU56" s="30">
        <f t="shared" si="185"/>
        <v>1636.6</v>
      </c>
      <c r="AV56" s="30">
        <f t="shared" si="185"/>
        <v>0</v>
      </c>
      <c r="AW56" s="30">
        <f t="shared" si="185"/>
        <v>178270.09999999998</v>
      </c>
      <c r="AX56" s="30">
        <f t="shared" ref="AX56" si="186">AX57+AX61+AX63</f>
        <v>64312.1</v>
      </c>
      <c r="AY56" s="30">
        <f t="shared" ref="AY56" si="187">AY57+AY61+AY63</f>
        <v>0</v>
      </c>
      <c r="AZ56" s="30">
        <f t="shared" ref="AZ56" si="188">AZ57+AZ61+AZ63</f>
        <v>0</v>
      </c>
      <c r="BA56" s="30">
        <f t="shared" ref="BA56" si="189">BA57+BA61+BA63</f>
        <v>17400</v>
      </c>
      <c r="BB56" s="30">
        <f t="shared" ref="BB56" si="190">BB57+BB61+BB63</f>
        <v>46912.1</v>
      </c>
      <c r="BC56" s="30">
        <f t="shared" ref="BC56" si="191">BC57+BC61+BC63</f>
        <v>33801.399999999994</v>
      </c>
      <c r="BD56" s="30">
        <f t="shared" ref="BD56" si="192">BD57+BD61+BD63</f>
        <v>0</v>
      </c>
      <c r="BE56" s="30">
        <f t="shared" ref="BE56" si="193">BE57+BE61+BE63</f>
        <v>0</v>
      </c>
      <c r="BF56" s="30">
        <f t="shared" ref="BF56" si="194">BF57+BF61+BF63</f>
        <v>0</v>
      </c>
      <c r="BG56" s="30">
        <f t="shared" ref="BG56" si="195">BG57+BG61+BG63</f>
        <v>33801.399999999994</v>
      </c>
      <c r="BH56" s="30">
        <f t="shared" ref="BH56" si="196">BH57+BH61+BH63</f>
        <v>33815.899999999994</v>
      </c>
      <c r="BI56" s="30">
        <f t="shared" ref="BI56" si="197">BI57+BI61+BI63</f>
        <v>0</v>
      </c>
      <c r="BJ56" s="30">
        <f t="shared" ref="BJ56" si="198">BJ57+BJ61+BJ63</f>
        <v>0</v>
      </c>
      <c r="BK56" s="30">
        <f t="shared" ref="BK56" si="199">BK57+BK61+BK63</f>
        <v>0</v>
      </c>
      <c r="BL56" s="30">
        <f t="shared" ref="BL56" si="200">BL57+BL61+BL63</f>
        <v>33815.899999999994</v>
      </c>
      <c r="BM56" s="30">
        <v>80805.3</v>
      </c>
      <c r="BN56" s="30">
        <v>72928.399999999994</v>
      </c>
      <c r="BO56" s="30">
        <v>0</v>
      </c>
      <c r="BP56" s="30">
        <v>0</v>
      </c>
      <c r="BQ56" s="30">
        <v>23886.799999999999</v>
      </c>
      <c r="BR56" s="30">
        <v>23886.799999999999</v>
      </c>
      <c r="BS56" s="30">
        <v>2462.5</v>
      </c>
      <c r="BT56" s="30">
        <v>1942.5</v>
      </c>
      <c r="BU56" s="30">
        <v>54456</v>
      </c>
      <c r="BV56" s="30">
        <v>47099.1</v>
      </c>
      <c r="BW56" s="30">
        <f>BW57+BW61+BW63</f>
        <v>37874.899999999987</v>
      </c>
      <c r="BX56" s="30">
        <f t="shared" ref="BX56" si="201">BX57+BX61+BX63</f>
        <v>0</v>
      </c>
      <c r="BY56" s="30">
        <f t="shared" ref="BY56" si="202">BY57+BY61+BY63</f>
        <v>0</v>
      </c>
      <c r="BZ56" s="30">
        <f t="shared" ref="BZ56" si="203">BZ57+BZ61+BZ63</f>
        <v>0</v>
      </c>
      <c r="CA56" s="30">
        <f t="shared" ref="CA56" si="204">CA57+CA61+CA63</f>
        <v>37874.899999999987</v>
      </c>
      <c r="CB56" s="30">
        <f t="shared" ref="CB56" si="205">CB57+CB61+CB63</f>
        <v>27243.599999999999</v>
      </c>
      <c r="CC56" s="30">
        <f t="shared" ref="CC56" si="206">CC57+CC61+CC63</f>
        <v>0</v>
      </c>
      <c r="CD56" s="30">
        <f t="shared" ref="CD56" si="207">CD57+CD61+CD63</f>
        <v>0</v>
      </c>
      <c r="CE56" s="30">
        <f t="shared" ref="CE56" si="208">CE57+CE61+CE63</f>
        <v>17400</v>
      </c>
      <c r="CF56" s="30">
        <f t="shared" ref="CF56" si="209">CF57+CF61+CF63</f>
        <v>9843.5999999999985</v>
      </c>
      <c r="CG56" s="30">
        <f t="shared" ref="CG56" si="210">CG57+CG61+CG63</f>
        <v>24301.399999999998</v>
      </c>
      <c r="CH56" s="30">
        <f t="shared" ref="CH56" si="211">CH57+CH61+CH63</f>
        <v>0</v>
      </c>
      <c r="CI56" s="30">
        <f t="shared" ref="CI56" si="212">CI57+CI61+CI63</f>
        <v>0</v>
      </c>
      <c r="CJ56" s="30">
        <f t="shared" ref="CJ56" si="213">CJ57+CJ61+CJ63</f>
        <v>0</v>
      </c>
      <c r="CK56" s="30">
        <f t="shared" ref="CK56" si="214">CK57+CK61+CK63</f>
        <v>24301.399999999998</v>
      </c>
      <c r="CL56" s="30">
        <f t="shared" ref="CL56" si="215">CL57+CL61+CL63</f>
        <v>24315.899999999998</v>
      </c>
      <c r="CM56" s="30">
        <f t="shared" ref="CM56" si="216">CM57+CM61+CM63</f>
        <v>0</v>
      </c>
      <c r="CN56" s="30">
        <f t="shared" ref="CN56" si="217">CN57+CN61+CN63</f>
        <v>0</v>
      </c>
      <c r="CO56" s="30">
        <f t="shared" ref="CO56" si="218">CO57+CO61+CO63</f>
        <v>0</v>
      </c>
      <c r="CP56" s="30">
        <f t="shared" ref="CP56" si="219">CP57+CP61+CP63</f>
        <v>24315.899999999998</v>
      </c>
      <c r="CQ56" s="30">
        <v>170088.5</v>
      </c>
      <c r="CR56" s="30">
        <v>6621</v>
      </c>
      <c r="CS56" s="30">
        <v>27813</v>
      </c>
      <c r="CT56" s="30">
        <v>4022.5</v>
      </c>
      <c r="CU56" s="30">
        <v>131632</v>
      </c>
      <c r="CV56" s="30">
        <f>CV57+CV61+CV63</f>
        <v>192977.9</v>
      </c>
      <c r="CW56" s="30">
        <f t="shared" ref="CW56:DE56" si="220">CW57+CW61+CW63</f>
        <v>13071.2</v>
      </c>
      <c r="CX56" s="30">
        <f t="shared" si="220"/>
        <v>1636.6</v>
      </c>
      <c r="CY56" s="30">
        <f t="shared" si="220"/>
        <v>0</v>
      </c>
      <c r="CZ56" s="30">
        <f t="shared" si="220"/>
        <v>178270.09999999998</v>
      </c>
      <c r="DA56" s="30">
        <f t="shared" si="220"/>
        <v>64312.1</v>
      </c>
      <c r="DB56" s="30">
        <f t="shared" si="220"/>
        <v>0</v>
      </c>
      <c r="DC56" s="30">
        <f t="shared" si="220"/>
        <v>0</v>
      </c>
      <c r="DD56" s="30">
        <f t="shared" si="220"/>
        <v>17400</v>
      </c>
      <c r="DE56" s="30">
        <f t="shared" si="220"/>
        <v>46912.1</v>
      </c>
      <c r="DF56" s="30">
        <v>80805.3</v>
      </c>
      <c r="DG56" s="30">
        <v>0</v>
      </c>
      <c r="DH56" s="30">
        <v>23886.799999999999</v>
      </c>
      <c r="DI56" s="30">
        <v>2462.5</v>
      </c>
      <c r="DJ56" s="30">
        <v>54456</v>
      </c>
      <c r="DK56" s="30">
        <f>DK57+DK61+DK63</f>
        <v>37874.899999999987</v>
      </c>
      <c r="DL56" s="30">
        <f t="shared" ref="DL56:DT56" si="221">DL57+DL61+DL63</f>
        <v>0</v>
      </c>
      <c r="DM56" s="30">
        <f t="shared" si="221"/>
        <v>0</v>
      </c>
      <c r="DN56" s="30">
        <f t="shared" si="221"/>
        <v>0</v>
      </c>
      <c r="DO56" s="30">
        <f t="shared" si="221"/>
        <v>37874.899999999987</v>
      </c>
      <c r="DP56" s="30">
        <f t="shared" si="221"/>
        <v>27243.599999999999</v>
      </c>
      <c r="DQ56" s="30">
        <f t="shared" si="221"/>
        <v>0</v>
      </c>
      <c r="DR56" s="30">
        <f t="shared" si="221"/>
        <v>0</v>
      </c>
      <c r="DS56" s="30">
        <f t="shared" si="221"/>
        <v>17400</v>
      </c>
      <c r="DT56" s="30">
        <f t="shared" si="221"/>
        <v>9843.5999999999985</v>
      </c>
      <c r="DU56" s="8" t="s">
        <v>0</v>
      </c>
    </row>
    <row r="57" spans="1:125" s="9" customFormat="1" ht="42" x14ac:dyDescent="0.2">
      <c r="A57" s="5" t="s">
        <v>336</v>
      </c>
      <c r="B57" s="5" t="s">
        <v>337</v>
      </c>
      <c r="C57" s="6" t="s">
        <v>338</v>
      </c>
      <c r="D57" s="47" t="s">
        <v>173</v>
      </c>
      <c r="E57" s="47" t="s">
        <v>173</v>
      </c>
      <c r="F57" s="47" t="s">
        <v>173</v>
      </c>
      <c r="G57" s="47" t="s">
        <v>173</v>
      </c>
      <c r="H57" s="47" t="s">
        <v>173</v>
      </c>
      <c r="I57" s="47" t="s">
        <v>173</v>
      </c>
      <c r="J57" s="47" t="s">
        <v>173</v>
      </c>
      <c r="K57" s="47" t="s">
        <v>173</v>
      </c>
      <c r="L57" s="47" t="s">
        <v>173</v>
      </c>
      <c r="M57" s="47" t="s">
        <v>173</v>
      </c>
      <c r="N57" s="47" t="s">
        <v>173</v>
      </c>
      <c r="O57" s="47" t="s">
        <v>173</v>
      </c>
      <c r="P57" s="47" t="s">
        <v>173</v>
      </c>
      <c r="Q57" s="47" t="s">
        <v>173</v>
      </c>
      <c r="R57" s="47" t="s">
        <v>173</v>
      </c>
      <c r="S57" s="47" t="s">
        <v>173</v>
      </c>
      <c r="T57" s="47" t="s">
        <v>173</v>
      </c>
      <c r="U57" s="47" t="s">
        <v>173</v>
      </c>
      <c r="V57" s="47" t="s">
        <v>173</v>
      </c>
      <c r="W57" s="47" t="s">
        <v>173</v>
      </c>
      <c r="X57" s="47" t="s">
        <v>173</v>
      </c>
      <c r="Y57" s="47" t="s">
        <v>173</v>
      </c>
      <c r="Z57" s="47" t="s">
        <v>173</v>
      </c>
      <c r="AA57" s="47" t="s">
        <v>173</v>
      </c>
      <c r="AB57" s="47" t="s">
        <v>173</v>
      </c>
      <c r="AC57" s="47" t="s">
        <v>173</v>
      </c>
      <c r="AD57" s="47" t="s">
        <v>173</v>
      </c>
      <c r="AE57" s="7" t="s">
        <v>173</v>
      </c>
      <c r="AF57" s="7" t="s">
        <v>173</v>
      </c>
      <c r="AG57" s="7" t="s">
        <v>173</v>
      </c>
      <c r="AH57" s="7" t="s">
        <v>173</v>
      </c>
      <c r="AI57" s="30">
        <v>1170.5</v>
      </c>
      <c r="AJ57" s="30">
        <v>985</v>
      </c>
      <c r="AK57" s="30">
        <v>0</v>
      </c>
      <c r="AL57" s="31">
        <v>0</v>
      </c>
      <c r="AM57" s="30">
        <v>268</v>
      </c>
      <c r="AN57" s="30">
        <v>268</v>
      </c>
      <c r="AO57" s="30">
        <v>0</v>
      </c>
      <c r="AP57" s="30">
        <v>0</v>
      </c>
      <c r="AQ57" s="30">
        <v>902.5</v>
      </c>
      <c r="AR57" s="30">
        <v>717</v>
      </c>
      <c r="AS57" s="30">
        <f>AS58+AS59+AS60</f>
        <v>1519.1</v>
      </c>
      <c r="AT57" s="30">
        <f t="shared" ref="AT57:AW57" si="222">AT58+AT59+AT60</f>
        <v>0</v>
      </c>
      <c r="AU57" s="30">
        <f t="shared" si="222"/>
        <v>500</v>
      </c>
      <c r="AV57" s="30">
        <f t="shared" si="222"/>
        <v>0</v>
      </c>
      <c r="AW57" s="30">
        <f t="shared" si="222"/>
        <v>1019.1</v>
      </c>
      <c r="AX57" s="30">
        <f t="shared" ref="AX57" si="223">AX58+AX59+AX60</f>
        <v>575.1</v>
      </c>
      <c r="AY57" s="30">
        <f t="shared" ref="AY57" si="224">AY58+AY59+AY60</f>
        <v>0</v>
      </c>
      <c r="AZ57" s="30">
        <f t="shared" ref="AZ57" si="225">AZ58+AZ59+AZ60</f>
        <v>0</v>
      </c>
      <c r="BA57" s="30">
        <f t="shared" ref="BA57" si="226">BA58+BA59+BA60</f>
        <v>0</v>
      </c>
      <c r="BB57" s="30">
        <f t="shared" ref="BB57" si="227">BB58+BB59+BB60</f>
        <v>575.1</v>
      </c>
      <c r="BC57" s="30">
        <f t="shared" ref="BC57" si="228">BC58+BC59+BC60</f>
        <v>427.1</v>
      </c>
      <c r="BD57" s="30">
        <f t="shared" ref="BD57" si="229">BD58+BD59+BD60</f>
        <v>0</v>
      </c>
      <c r="BE57" s="30">
        <f t="shared" ref="BE57" si="230">BE58+BE59+BE60</f>
        <v>0</v>
      </c>
      <c r="BF57" s="30">
        <f t="shared" ref="BF57" si="231">BF58+BF59+BF60</f>
        <v>0</v>
      </c>
      <c r="BG57" s="30">
        <f t="shared" ref="BG57" si="232">BG58+BG59+BG60</f>
        <v>427.1</v>
      </c>
      <c r="BH57" s="30">
        <f t="shared" ref="BH57" si="233">BH58+BH59+BH60</f>
        <v>441.6</v>
      </c>
      <c r="BI57" s="30">
        <f t="shared" ref="BI57" si="234">BI58+BI59+BI60</f>
        <v>0</v>
      </c>
      <c r="BJ57" s="30">
        <f t="shared" ref="BJ57" si="235">BJ58+BJ59+BJ60</f>
        <v>0</v>
      </c>
      <c r="BK57" s="30">
        <f t="shared" ref="BK57" si="236">BK58+BK59+BK60</f>
        <v>0</v>
      </c>
      <c r="BL57" s="30">
        <f t="shared" ref="BL57" si="237">BL58+BL59+BL60</f>
        <v>441.6</v>
      </c>
      <c r="BM57" s="30">
        <v>512.5</v>
      </c>
      <c r="BN57" s="30">
        <v>327</v>
      </c>
      <c r="BO57" s="30">
        <v>0</v>
      </c>
      <c r="BP57" s="30">
        <v>0</v>
      </c>
      <c r="BQ57" s="30">
        <v>0</v>
      </c>
      <c r="BR57" s="30">
        <v>0</v>
      </c>
      <c r="BS57" s="30">
        <v>0</v>
      </c>
      <c r="BT57" s="30">
        <v>0</v>
      </c>
      <c r="BU57" s="30">
        <v>512.5</v>
      </c>
      <c r="BV57" s="30">
        <v>327</v>
      </c>
      <c r="BW57" s="30">
        <f>BW58+BW59+BW60</f>
        <v>519.1</v>
      </c>
      <c r="BX57" s="30">
        <f t="shared" ref="BX57" si="238">BX58+BX59+BX60</f>
        <v>0</v>
      </c>
      <c r="BY57" s="30">
        <f t="shared" ref="BY57" si="239">BY58+BY59+BY60</f>
        <v>0</v>
      </c>
      <c r="BZ57" s="30">
        <f t="shared" ref="BZ57" si="240">BZ58+BZ59+BZ60</f>
        <v>0</v>
      </c>
      <c r="CA57" s="30">
        <f t="shared" ref="CA57" si="241">CA58+CA59+CA60</f>
        <v>519.1</v>
      </c>
      <c r="CB57" s="30">
        <f t="shared" ref="CB57" si="242">CB58+CB59+CB60</f>
        <v>406.6</v>
      </c>
      <c r="CC57" s="30">
        <f t="shared" ref="CC57" si="243">CC58+CC59+CC60</f>
        <v>0</v>
      </c>
      <c r="CD57" s="30">
        <f t="shared" ref="CD57" si="244">CD58+CD59+CD60</f>
        <v>0</v>
      </c>
      <c r="CE57" s="30">
        <f t="shared" ref="CE57" si="245">CE58+CE59+CE60</f>
        <v>0</v>
      </c>
      <c r="CF57" s="30">
        <f t="shared" ref="CF57" si="246">CF58+CF59+CF60</f>
        <v>406.6</v>
      </c>
      <c r="CG57" s="30">
        <f t="shared" ref="CG57" si="247">CG58+CG59+CG60</f>
        <v>427.1</v>
      </c>
      <c r="CH57" s="30">
        <f t="shared" ref="CH57" si="248">CH58+CH59+CH60</f>
        <v>0</v>
      </c>
      <c r="CI57" s="30">
        <f t="shared" ref="CI57" si="249">CI58+CI59+CI60</f>
        <v>0</v>
      </c>
      <c r="CJ57" s="30">
        <f t="shared" ref="CJ57" si="250">CJ58+CJ59+CJ60</f>
        <v>0</v>
      </c>
      <c r="CK57" s="30">
        <f t="shared" ref="CK57" si="251">CK58+CK59+CK60</f>
        <v>427.1</v>
      </c>
      <c r="CL57" s="30">
        <f t="shared" ref="CL57" si="252">CL58+CL59+CL60</f>
        <v>441.6</v>
      </c>
      <c r="CM57" s="30">
        <f t="shared" ref="CM57" si="253">CM58+CM59+CM60</f>
        <v>0</v>
      </c>
      <c r="CN57" s="30">
        <f t="shared" ref="CN57" si="254">CN58+CN59+CN60</f>
        <v>0</v>
      </c>
      <c r="CO57" s="30">
        <f t="shared" ref="CO57" si="255">CO58+CO59+CO60</f>
        <v>0</v>
      </c>
      <c r="CP57" s="30">
        <f t="shared" ref="CP57" si="256">CP58+CP59+CP60</f>
        <v>441.6</v>
      </c>
      <c r="CQ57" s="30">
        <v>1170.5</v>
      </c>
      <c r="CR57" s="30">
        <v>0</v>
      </c>
      <c r="CS57" s="30">
        <v>268</v>
      </c>
      <c r="CT57" s="30">
        <v>0</v>
      </c>
      <c r="CU57" s="30">
        <v>902.5</v>
      </c>
      <c r="CV57" s="30">
        <f>CV58+CV59+CV60</f>
        <v>1519.1</v>
      </c>
      <c r="CW57" s="30">
        <f t="shared" ref="CW57:DE57" si="257">CW58+CW59+CW60</f>
        <v>0</v>
      </c>
      <c r="CX57" s="30">
        <f t="shared" si="257"/>
        <v>500</v>
      </c>
      <c r="CY57" s="30">
        <f t="shared" si="257"/>
        <v>0</v>
      </c>
      <c r="CZ57" s="30">
        <f t="shared" si="257"/>
        <v>1019.1</v>
      </c>
      <c r="DA57" s="30">
        <f t="shared" si="257"/>
        <v>575.1</v>
      </c>
      <c r="DB57" s="30">
        <f t="shared" si="257"/>
        <v>0</v>
      </c>
      <c r="DC57" s="30">
        <f t="shared" si="257"/>
        <v>0</v>
      </c>
      <c r="DD57" s="30">
        <f t="shared" si="257"/>
        <v>0</v>
      </c>
      <c r="DE57" s="30">
        <f t="shared" si="257"/>
        <v>575.1</v>
      </c>
      <c r="DF57" s="30">
        <v>512.5</v>
      </c>
      <c r="DG57" s="30">
        <v>0</v>
      </c>
      <c r="DH57" s="30">
        <v>0</v>
      </c>
      <c r="DI57" s="30">
        <v>0</v>
      </c>
      <c r="DJ57" s="30">
        <v>512.5</v>
      </c>
      <c r="DK57" s="30">
        <f>DK58+DK59+DK60</f>
        <v>519.1</v>
      </c>
      <c r="DL57" s="30">
        <f t="shared" ref="DL57:DT57" si="258">DL58+DL59+DL60</f>
        <v>0</v>
      </c>
      <c r="DM57" s="30">
        <f t="shared" si="258"/>
        <v>0</v>
      </c>
      <c r="DN57" s="30">
        <f t="shared" si="258"/>
        <v>0</v>
      </c>
      <c r="DO57" s="30">
        <f t="shared" si="258"/>
        <v>519.1</v>
      </c>
      <c r="DP57" s="30">
        <f t="shared" si="258"/>
        <v>406.6</v>
      </c>
      <c r="DQ57" s="30">
        <f t="shared" si="258"/>
        <v>0</v>
      </c>
      <c r="DR57" s="30">
        <f t="shared" si="258"/>
        <v>0</v>
      </c>
      <c r="DS57" s="30">
        <f t="shared" si="258"/>
        <v>0</v>
      </c>
      <c r="DT57" s="30">
        <f t="shared" si="258"/>
        <v>406.6</v>
      </c>
      <c r="DU57" s="8" t="s">
        <v>0</v>
      </c>
    </row>
    <row r="58" spans="1:125" s="1" customFormat="1" ht="123.75" x14ac:dyDescent="0.2">
      <c r="A58" s="11" t="s">
        <v>339</v>
      </c>
      <c r="B58" s="11" t="s">
        <v>340</v>
      </c>
      <c r="C58" s="10" t="s">
        <v>341</v>
      </c>
      <c r="D58" s="37" t="s">
        <v>700</v>
      </c>
      <c r="E58" s="37" t="s">
        <v>504</v>
      </c>
      <c r="F58" s="37" t="s">
        <v>701</v>
      </c>
      <c r="G58" s="37" t="s">
        <v>702</v>
      </c>
      <c r="H58" s="37" t="s">
        <v>504</v>
      </c>
      <c r="I58" s="37" t="s">
        <v>679</v>
      </c>
      <c r="J58" s="37">
        <v>18</v>
      </c>
      <c r="K58" s="37" t="s">
        <v>0</v>
      </c>
      <c r="L58" s="37" t="s">
        <v>0</v>
      </c>
      <c r="M58" s="37" t="s">
        <v>0</v>
      </c>
      <c r="N58" s="37" t="s">
        <v>0</v>
      </c>
      <c r="O58" s="37" t="s">
        <v>0</v>
      </c>
      <c r="P58" s="37" t="s">
        <v>0</v>
      </c>
      <c r="Q58" s="37" t="s">
        <v>0</v>
      </c>
      <c r="R58" s="37" t="s">
        <v>0</v>
      </c>
      <c r="S58" s="37" t="s">
        <v>0</v>
      </c>
      <c r="T58" s="37" t="s">
        <v>0</v>
      </c>
      <c r="U58" s="37" t="s">
        <v>0</v>
      </c>
      <c r="V58" s="37" t="s">
        <v>0</v>
      </c>
      <c r="W58" s="37" t="s">
        <v>0</v>
      </c>
      <c r="X58" s="37" t="s">
        <v>703</v>
      </c>
      <c r="Y58" s="37" t="s">
        <v>504</v>
      </c>
      <c r="Z58" s="37" t="s">
        <v>704</v>
      </c>
      <c r="AA58" s="37" t="s">
        <v>0</v>
      </c>
      <c r="AB58" s="37" t="s">
        <v>0</v>
      </c>
      <c r="AC58" s="37" t="s">
        <v>0</v>
      </c>
      <c r="AD58" s="37" t="s">
        <v>705</v>
      </c>
      <c r="AE58" s="12"/>
      <c r="AF58" s="12"/>
      <c r="AG58" s="3" t="s">
        <v>74</v>
      </c>
      <c r="AH58" s="3" t="s">
        <v>208</v>
      </c>
      <c r="AI58" s="32">
        <v>423.6</v>
      </c>
      <c r="AJ58" s="32">
        <v>312.5</v>
      </c>
      <c r="AK58" s="32">
        <v>0</v>
      </c>
      <c r="AL58" s="33">
        <v>0</v>
      </c>
      <c r="AM58" s="32">
        <v>0</v>
      </c>
      <c r="AN58" s="32">
        <v>0</v>
      </c>
      <c r="AO58" s="32">
        <v>0</v>
      </c>
      <c r="AP58" s="32">
        <v>0</v>
      </c>
      <c r="AQ58" s="32">
        <v>423.6</v>
      </c>
      <c r="AR58" s="32">
        <v>312.5</v>
      </c>
      <c r="AS58" s="32">
        <v>169</v>
      </c>
      <c r="AT58" s="32">
        <v>0</v>
      </c>
      <c r="AU58" s="32">
        <v>0</v>
      </c>
      <c r="AV58" s="32">
        <v>0</v>
      </c>
      <c r="AW58" s="32">
        <v>169</v>
      </c>
      <c r="AX58" s="32">
        <v>325</v>
      </c>
      <c r="AY58" s="32">
        <v>0</v>
      </c>
      <c r="AZ58" s="32">
        <v>0</v>
      </c>
      <c r="BA58" s="32">
        <v>0</v>
      </c>
      <c r="BB58" s="32">
        <f>AX58</f>
        <v>325</v>
      </c>
      <c r="BC58" s="32">
        <v>177</v>
      </c>
      <c r="BD58" s="32">
        <v>0</v>
      </c>
      <c r="BE58" s="32">
        <v>0</v>
      </c>
      <c r="BF58" s="32">
        <v>0</v>
      </c>
      <c r="BG58" s="32">
        <f>BC58</f>
        <v>177</v>
      </c>
      <c r="BH58" s="32">
        <v>191.5</v>
      </c>
      <c r="BI58" s="32">
        <v>0</v>
      </c>
      <c r="BJ58" s="32">
        <v>0</v>
      </c>
      <c r="BK58" s="32">
        <v>0</v>
      </c>
      <c r="BL58" s="32">
        <f>BH58</f>
        <v>191.5</v>
      </c>
      <c r="BM58" s="32">
        <v>373.1</v>
      </c>
      <c r="BN58" s="32">
        <v>262</v>
      </c>
      <c r="BO58" s="32">
        <v>0</v>
      </c>
      <c r="BP58" s="32">
        <v>0</v>
      </c>
      <c r="BQ58" s="32">
        <v>0</v>
      </c>
      <c r="BR58" s="32">
        <v>0</v>
      </c>
      <c r="BS58" s="32">
        <v>0</v>
      </c>
      <c r="BT58" s="32">
        <v>0</v>
      </c>
      <c r="BU58" s="32">
        <v>373.1</v>
      </c>
      <c r="BV58" s="32">
        <v>262</v>
      </c>
      <c r="BW58" s="32">
        <v>169</v>
      </c>
      <c r="BX58" s="32">
        <v>0</v>
      </c>
      <c r="BY58" s="32">
        <v>0</v>
      </c>
      <c r="BZ58" s="32">
        <v>0</v>
      </c>
      <c r="CA58" s="32">
        <v>169</v>
      </c>
      <c r="CB58" s="32">
        <f>325-168.5</f>
        <v>156.5</v>
      </c>
      <c r="CC58" s="32">
        <v>0</v>
      </c>
      <c r="CD58" s="32">
        <v>0</v>
      </c>
      <c r="CE58" s="32">
        <v>0</v>
      </c>
      <c r="CF58" s="32">
        <f>CB58</f>
        <v>156.5</v>
      </c>
      <c r="CG58" s="32">
        <v>177</v>
      </c>
      <c r="CH58" s="32">
        <v>0</v>
      </c>
      <c r="CI58" s="32">
        <v>0</v>
      </c>
      <c r="CJ58" s="32">
        <v>0</v>
      </c>
      <c r="CK58" s="32">
        <f>CG58</f>
        <v>177</v>
      </c>
      <c r="CL58" s="32">
        <v>191.5</v>
      </c>
      <c r="CM58" s="32">
        <v>0</v>
      </c>
      <c r="CN58" s="32">
        <v>0</v>
      </c>
      <c r="CO58" s="32">
        <v>0</v>
      </c>
      <c r="CP58" s="32">
        <f>CL58</f>
        <v>191.5</v>
      </c>
      <c r="CQ58" s="32">
        <v>423.6</v>
      </c>
      <c r="CR58" s="32">
        <v>0</v>
      </c>
      <c r="CS58" s="32">
        <v>0</v>
      </c>
      <c r="CT58" s="32">
        <v>0</v>
      </c>
      <c r="CU58" s="32">
        <v>423.6</v>
      </c>
      <c r="CV58" s="32">
        <v>169</v>
      </c>
      <c r="CW58" s="32">
        <v>0</v>
      </c>
      <c r="CX58" s="32">
        <v>0</v>
      </c>
      <c r="CY58" s="32">
        <v>0</v>
      </c>
      <c r="CZ58" s="32">
        <v>169</v>
      </c>
      <c r="DA58" s="32">
        <v>325</v>
      </c>
      <c r="DB58" s="32">
        <v>0</v>
      </c>
      <c r="DC58" s="32">
        <v>0</v>
      </c>
      <c r="DD58" s="32">
        <v>0</v>
      </c>
      <c r="DE58" s="32">
        <f>DA58</f>
        <v>325</v>
      </c>
      <c r="DF58" s="32">
        <v>373.1</v>
      </c>
      <c r="DG58" s="32">
        <v>0</v>
      </c>
      <c r="DH58" s="32">
        <v>0</v>
      </c>
      <c r="DI58" s="32">
        <v>0</v>
      </c>
      <c r="DJ58" s="32">
        <v>373.1</v>
      </c>
      <c r="DK58" s="32">
        <v>169</v>
      </c>
      <c r="DL58" s="32">
        <v>0</v>
      </c>
      <c r="DM58" s="32">
        <v>0</v>
      </c>
      <c r="DN58" s="32">
        <v>0</v>
      </c>
      <c r="DO58" s="32">
        <v>169</v>
      </c>
      <c r="DP58" s="32">
        <f>325-168.5</f>
        <v>156.5</v>
      </c>
      <c r="DQ58" s="32">
        <v>0</v>
      </c>
      <c r="DR58" s="32">
        <v>0</v>
      </c>
      <c r="DS58" s="32">
        <v>0</v>
      </c>
      <c r="DT58" s="32">
        <f>DP58</f>
        <v>156.5</v>
      </c>
      <c r="DU58" s="13" t="s">
        <v>196</v>
      </c>
    </row>
    <row r="59" spans="1:125" s="1" customFormat="1" ht="135" x14ac:dyDescent="0.2">
      <c r="A59" s="11" t="s">
        <v>342</v>
      </c>
      <c r="B59" s="11" t="s">
        <v>343</v>
      </c>
      <c r="C59" s="10" t="s">
        <v>344</v>
      </c>
      <c r="D59" s="18" t="s">
        <v>541</v>
      </c>
      <c r="E59" s="12" t="s">
        <v>0</v>
      </c>
      <c r="F59" s="12" t="s">
        <v>0</v>
      </c>
      <c r="G59" s="12" t="s">
        <v>0</v>
      </c>
      <c r="H59" s="12" t="s">
        <v>0</v>
      </c>
      <c r="I59" s="12" t="s">
        <v>0</v>
      </c>
      <c r="J59" s="12" t="s">
        <v>0</v>
      </c>
      <c r="K59" s="12" t="s">
        <v>0</v>
      </c>
      <c r="L59" s="12" t="s">
        <v>0</v>
      </c>
      <c r="M59" s="12" t="s">
        <v>0</v>
      </c>
      <c r="N59" s="12" t="s">
        <v>0</v>
      </c>
      <c r="O59" s="12" t="s">
        <v>0</v>
      </c>
      <c r="P59" s="12" t="s">
        <v>0</v>
      </c>
      <c r="Q59" s="12" t="s">
        <v>0</v>
      </c>
      <c r="R59" s="12" t="s">
        <v>0</v>
      </c>
      <c r="S59" s="12" t="s">
        <v>0</v>
      </c>
      <c r="T59" s="12" t="s">
        <v>0</v>
      </c>
      <c r="U59" s="12" t="s">
        <v>0</v>
      </c>
      <c r="V59" s="12" t="s">
        <v>0</v>
      </c>
      <c r="W59" s="12" t="s">
        <v>0</v>
      </c>
      <c r="X59" s="12" t="s">
        <v>0</v>
      </c>
      <c r="Y59" s="12" t="s">
        <v>0</v>
      </c>
      <c r="Z59" s="12" t="s">
        <v>0</v>
      </c>
      <c r="AA59" s="12" t="s">
        <v>0</v>
      </c>
      <c r="AB59" s="12" t="s">
        <v>0</v>
      </c>
      <c r="AC59" s="12" t="s">
        <v>0</v>
      </c>
      <c r="AD59" s="12" t="s">
        <v>697</v>
      </c>
      <c r="AE59" s="12"/>
      <c r="AF59" s="12"/>
      <c r="AG59" s="3" t="s">
        <v>74</v>
      </c>
      <c r="AH59" s="3" t="s">
        <v>345</v>
      </c>
      <c r="AI59" s="32">
        <v>139.4</v>
      </c>
      <c r="AJ59" s="32">
        <v>65</v>
      </c>
      <c r="AK59" s="32">
        <v>0</v>
      </c>
      <c r="AL59" s="33">
        <v>0</v>
      </c>
      <c r="AM59" s="32">
        <v>0</v>
      </c>
      <c r="AN59" s="32">
        <v>0</v>
      </c>
      <c r="AO59" s="32">
        <v>0</v>
      </c>
      <c r="AP59" s="32">
        <v>0</v>
      </c>
      <c r="AQ59" s="32">
        <v>139.4</v>
      </c>
      <c r="AR59" s="32">
        <v>65</v>
      </c>
      <c r="AS59" s="32">
        <v>350.1</v>
      </c>
      <c r="AT59" s="32">
        <v>0</v>
      </c>
      <c r="AU59" s="32">
        <v>0</v>
      </c>
      <c r="AV59" s="32">
        <v>0</v>
      </c>
      <c r="AW59" s="32">
        <v>350.1</v>
      </c>
      <c r="AX59" s="32">
        <v>250.1</v>
      </c>
      <c r="AY59" s="32">
        <v>0</v>
      </c>
      <c r="AZ59" s="32">
        <v>0</v>
      </c>
      <c r="BA59" s="32">
        <v>0</v>
      </c>
      <c r="BB59" s="32">
        <f>AX59</f>
        <v>250.1</v>
      </c>
      <c r="BC59" s="32">
        <v>250.1</v>
      </c>
      <c r="BD59" s="32">
        <v>0</v>
      </c>
      <c r="BE59" s="32">
        <v>0</v>
      </c>
      <c r="BF59" s="32">
        <v>0</v>
      </c>
      <c r="BG59" s="32">
        <f>BC59</f>
        <v>250.1</v>
      </c>
      <c r="BH59" s="32">
        <v>250.1</v>
      </c>
      <c r="BI59" s="32">
        <v>0</v>
      </c>
      <c r="BJ59" s="32">
        <v>0</v>
      </c>
      <c r="BK59" s="32">
        <v>0</v>
      </c>
      <c r="BL59" s="32">
        <f>BH59</f>
        <v>250.1</v>
      </c>
      <c r="BM59" s="32">
        <v>139.4</v>
      </c>
      <c r="BN59" s="32">
        <v>65</v>
      </c>
      <c r="BO59" s="32">
        <v>0</v>
      </c>
      <c r="BP59" s="32">
        <v>0</v>
      </c>
      <c r="BQ59" s="32">
        <v>0</v>
      </c>
      <c r="BR59" s="32">
        <v>0</v>
      </c>
      <c r="BS59" s="32">
        <v>0</v>
      </c>
      <c r="BT59" s="32">
        <v>0</v>
      </c>
      <c r="BU59" s="32">
        <v>139.4</v>
      </c>
      <c r="BV59" s="32">
        <v>65</v>
      </c>
      <c r="BW59" s="32">
        <v>350.1</v>
      </c>
      <c r="BX59" s="32">
        <v>0</v>
      </c>
      <c r="BY59" s="32">
        <v>0</v>
      </c>
      <c r="BZ59" s="32">
        <v>0</v>
      </c>
      <c r="CA59" s="32">
        <v>350.1</v>
      </c>
      <c r="CB59" s="32">
        <v>250.1</v>
      </c>
      <c r="CC59" s="32">
        <v>0</v>
      </c>
      <c r="CD59" s="32">
        <v>0</v>
      </c>
      <c r="CE59" s="32">
        <v>0</v>
      </c>
      <c r="CF59" s="32">
        <f>CB59</f>
        <v>250.1</v>
      </c>
      <c r="CG59" s="32">
        <v>250.1</v>
      </c>
      <c r="CH59" s="32">
        <v>0</v>
      </c>
      <c r="CI59" s="32">
        <v>0</v>
      </c>
      <c r="CJ59" s="32">
        <v>0</v>
      </c>
      <c r="CK59" s="32">
        <f>CG59</f>
        <v>250.1</v>
      </c>
      <c r="CL59" s="32">
        <v>250.1</v>
      </c>
      <c r="CM59" s="32">
        <v>0</v>
      </c>
      <c r="CN59" s="32">
        <v>0</v>
      </c>
      <c r="CO59" s="32">
        <v>0</v>
      </c>
      <c r="CP59" s="32">
        <f>CL59</f>
        <v>250.1</v>
      </c>
      <c r="CQ59" s="32">
        <v>139.4</v>
      </c>
      <c r="CR59" s="32">
        <v>0</v>
      </c>
      <c r="CS59" s="32">
        <v>0</v>
      </c>
      <c r="CT59" s="32">
        <v>0</v>
      </c>
      <c r="CU59" s="32">
        <v>139.4</v>
      </c>
      <c r="CV59" s="32">
        <v>350.1</v>
      </c>
      <c r="CW59" s="32">
        <v>0</v>
      </c>
      <c r="CX59" s="32">
        <v>0</v>
      </c>
      <c r="CY59" s="32">
        <v>0</v>
      </c>
      <c r="CZ59" s="32">
        <v>350.1</v>
      </c>
      <c r="DA59" s="32">
        <v>250.1</v>
      </c>
      <c r="DB59" s="32">
        <v>0</v>
      </c>
      <c r="DC59" s="32">
        <v>0</v>
      </c>
      <c r="DD59" s="32">
        <v>0</v>
      </c>
      <c r="DE59" s="32">
        <f>DA59</f>
        <v>250.1</v>
      </c>
      <c r="DF59" s="32">
        <v>139.4</v>
      </c>
      <c r="DG59" s="32">
        <v>0</v>
      </c>
      <c r="DH59" s="32">
        <v>0</v>
      </c>
      <c r="DI59" s="32">
        <v>0</v>
      </c>
      <c r="DJ59" s="32">
        <v>139.4</v>
      </c>
      <c r="DK59" s="32">
        <v>350.1</v>
      </c>
      <c r="DL59" s="32">
        <v>0</v>
      </c>
      <c r="DM59" s="32">
        <v>0</v>
      </c>
      <c r="DN59" s="32">
        <v>0</v>
      </c>
      <c r="DO59" s="32">
        <v>350.1</v>
      </c>
      <c r="DP59" s="32">
        <v>250.1</v>
      </c>
      <c r="DQ59" s="32">
        <v>0</v>
      </c>
      <c r="DR59" s="32">
        <v>0</v>
      </c>
      <c r="DS59" s="32">
        <v>0</v>
      </c>
      <c r="DT59" s="32">
        <f>DP59</f>
        <v>250.1</v>
      </c>
      <c r="DU59" s="13" t="s">
        <v>196</v>
      </c>
    </row>
    <row r="60" spans="1:125" s="1" customFormat="1" ht="123.75" x14ac:dyDescent="0.2">
      <c r="A60" s="11" t="s">
        <v>346</v>
      </c>
      <c r="B60" s="11" t="s">
        <v>347</v>
      </c>
      <c r="C60" s="10" t="s">
        <v>348</v>
      </c>
      <c r="D60" s="18" t="s">
        <v>541</v>
      </c>
      <c r="E60" s="12" t="s">
        <v>0</v>
      </c>
      <c r="F60" s="12" t="s">
        <v>0</v>
      </c>
      <c r="G60" s="12" t="s">
        <v>0</v>
      </c>
      <c r="H60" s="12" t="s">
        <v>0</v>
      </c>
      <c r="I60" s="12" t="s">
        <v>0</v>
      </c>
      <c r="J60" s="12" t="s">
        <v>0</v>
      </c>
      <c r="K60" s="12" t="s">
        <v>0</v>
      </c>
      <c r="L60" s="12" t="s">
        <v>0</v>
      </c>
      <c r="M60" s="12" t="s">
        <v>0</v>
      </c>
      <c r="N60" s="12" t="s">
        <v>0</v>
      </c>
      <c r="O60" s="12" t="s">
        <v>0</v>
      </c>
      <c r="P60" s="12" t="s">
        <v>0</v>
      </c>
      <c r="Q60" s="12" t="s">
        <v>0</v>
      </c>
      <c r="R60" s="12" t="s">
        <v>0</v>
      </c>
      <c r="S60" s="12" t="s">
        <v>0</v>
      </c>
      <c r="T60" s="12" t="s">
        <v>0</v>
      </c>
      <c r="U60" s="12" t="s">
        <v>0</v>
      </c>
      <c r="V60" s="12" t="s">
        <v>0</v>
      </c>
      <c r="W60" s="12" t="s">
        <v>0</v>
      </c>
      <c r="X60" s="12" t="s">
        <v>0</v>
      </c>
      <c r="Y60" s="12" t="s">
        <v>0</v>
      </c>
      <c r="Z60" s="12" t="s">
        <v>0</v>
      </c>
      <c r="AA60" s="12" t="s">
        <v>0</v>
      </c>
      <c r="AB60" s="12" t="s">
        <v>0</v>
      </c>
      <c r="AC60" s="12" t="s">
        <v>0</v>
      </c>
      <c r="AD60" s="12" t="s">
        <v>698</v>
      </c>
      <c r="AE60" s="12"/>
      <c r="AF60" s="12"/>
      <c r="AG60" s="3" t="s">
        <v>74</v>
      </c>
      <c r="AH60" s="3" t="s">
        <v>349</v>
      </c>
      <c r="AI60" s="32">
        <v>607.5</v>
      </c>
      <c r="AJ60" s="32">
        <v>607.5</v>
      </c>
      <c r="AK60" s="32">
        <v>0</v>
      </c>
      <c r="AL60" s="33">
        <v>0</v>
      </c>
      <c r="AM60" s="32">
        <v>268</v>
      </c>
      <c r="AN60" s="32">
        <v>268</v>
      </c>
      <c r="AO60" s="32">
        <v>0</v>
      </c>
      <c r="AP60" s="32">
        <v>0</v>
      </c>
      <c r="AQ60" s="32">
        <v>339.5</v>
      </c>
      <c r="AR60" s="32">
        <v>339.5</v>
      </c>
      <c r="AS60" s="32">
        <v>1000</v>
      </c>
      <c r="AT60" s="32">
        <v>0</v>
      </c>
      <c r="AU60" s="32">
        <v>500</v>
      </c>
      <c r="AV60" s="32">
        <v>0</v>
      </c>
      <c r="AW60" s="32">
        <v>500</v>
      </c>
      <c r="AX60" s="32">
        <v>0</v>
      </c>
      <c r="AY60" s="32">
        <v>0</v>
      </c>
      <c r="AZ60" s="32">
        <v>0</v>
      </c>
      <c r="BA60" s="32">
        <v>0</v>
      </c>
      <c r="BB60" s="32">
        <v>0</v>
      </c>
      <c r="BC60" s="32">
        <v>0</v>
      </c>
      <c r="BD60" s="32">
        <v>0</v>
      </c>
      <c r="BE60" s="32">
        <v>0</v>
      </c>
      <c r="BF60" s="32">
        <v>0</v>
      </c>
      <c r="BG60" s="32">
        <v>0</v>
      </c>
      <c r="BH60" s="32">
        <v>0</v>
      </c>
      <c r="BI60" s="32">
        <v>0</v>
      </c>
      <c r="BJ60" s="32">
        <v>0</v>
      </c>
      <c r="BK60" s="32">
        <v>0</v>
      </c>
      <c r="BL60" s="32">
        <v>0</v>
      </c>
      <c r="BM60" s="32">
        <v>0</v>
      </c>
      <c r="BN60" s="32">
        <v>0</v>
      </c>
      <c r="BO60" s="32">
        <v>0</v>
      </c>
      <c r="BP60" s="32">
        <v>0</v>
      </c>
      <c r="BQ60" s="32">
        <v>0</v>
      </c>
      <c r="BR60" s="32">
        <v>0</v>
      </c>
      <c r="BS60" s="32">
        <v>0</v>
      </c>
      <c r="BT60" s="32">
        <v>0</v>
      </c>
      <c r="BU60" s="32">
        <v>0</v>
      </c>
      <c r="BV60" s="32">
        <v>0</v>
      </c>
      <c r="BW60" s="32">
        <f>1000-1000</f>
        <v>0</v>
      </c>
      <c r="BX60" s="32">
        <v>0</v>
      </c>
      <c r="BY60" s="32">
        <f>500-500</f>
        <v>0</v>
      </c>
      <c r="BZ60" s="32">
        <v>0</v>
      </c>
      <c r="CA60" s="32">
        <f>BW60-BY60</f>
        <v>0</v>
      </c>
      <c r="CB60" s="32">
        <v>0</v>
      </c>
      <c r="CC60" s="32">
        <v>0</v>
      </c>
      <c r="CD60" s="32">
        <v>0</v>
      </c>
      <c r="CE60" s="32">
        <v>0</v>
      </c>
      <c r="CF60" s="32">
        <v>0</v>
      </c>
      <c r="CG60" s="32">
        <v>0</v>
      </c>
      <c r="CH60" s="32">
        <v>0</v>
      </c>
      <c r="CI60" s="32">
        <v>0</v>
      </c>
      <c r="CJ60" s="32">
        <v>0</v>
      </c>
      <c r="CK60" s="32">
        <v>0</v>
      </c>
      <c r="CL60" s="32">
        <v>0</v>
      </c>
      <c r="CM60" s="32">
        <v>0</v>
      </c>
      <c r="CN60" s="32">
        <v>0</v>
      </c>
      <c r="CO60" s="32">
        <v>0</v>
      </c>
      <c r="CP60" s="32">
        <v>0</v>
      </c>
      <c r="CQ60" s="32">
        <v>607.5</v>
      </c>
      <c r="CR60" s="32">
        <v>0</v>
      </c>
      <c r="CS60" s="32">
        <v>268</v>
      </c>
      <c r="CT60" s="32">
        <v>0</v>
      </c>
      <c r="CU60" s="32">
        <v>339.5</v>
      </c>
      <c r="CV60" s="32">
        <v>1000</v>
      </c>
      <c r="CW60" s="32">
        <v>0</v>
      </c>
      <c r="CX60" s="32">
        <v>500</v>
      </c>
      <c r="CY60" s="32">
        <v>0</v>
      </c>
      <c r="CZ60" s="32">
        <v>500</v>
      </c>
      <c r="DA60" s="32">
        <v>0</v>
      </c>
      <c r="DB60" s="32">
        <v>0</v>
      </c>
      <c r="DC60" s="32">
        <v>0</v>
      </c>
      <c r="DD60" s="32">
        <v>0</v>
      </c>
      <c r="DE60" s="32">
        <v>0</v>
      </c>
      <c r="DF60" s="32">
        <v>0</v>
      </c>
      <c r="DG60" s="32">
        <v>0</v>
      </c>
      <c r="DH60" s="32">
        <v>0</v>
      </c>
      <c r="DI60" s="32">
        <v>0</v>
      </c>
      <c r="DJ60" s="32">
        <v>0</v>
      </c>
      <c r="DK60" s="32">
        <f>1000-1000</f>
        <v>0</v>
      </c>
      <c r="DL60" s="32">
        <v>0</v>
      </c>
      <c r="DM60" s="32">
        <f>500-500</f>
        <v>0</v>
      </c>
      <c r="DN60" s="32">
        <v>0</v>
      </c>
      <c r="DO60" s="32">
        <f>DK60-DM60</f>
        <v>0</v>
      </c>
      <c r="DP60" s="32">
        <v>0</v>
      </c>
      <c r="DQ60" s="32">
        <v>0</v>
      </c>
      <c r="DR60" s="32">
        <v>0</v>
      </c>
      <c r="DS60" s="32">
        <v>0</v>
      </c>
      <c r="DT60" s="32">
        <v>0</v>
      </c>
      <c r="DU60" s="13" t="s">
        <v>251</v>
      </c>
    </row>
    <row r="61" spans="1:125" s="9" customFormat="1" ht="63" x14ac:dyDescent="0.2">
      <c r="A61" s="5" t="s">
        <v>350</v>
      </c>
      <c r="B61" s="5" t="s">
        <v>351</v>
      </c>
      <c r="C61" s="6" t="s">
        <v>352</v>
      </c>
      <c r="D61" s="47" t="s">
        <v>173</v>
      </c>
      <c r="E61" s="47" t="s">
        <v>173</v>
      </c>
      <c r="F61" s="47" t="s">
        <v>173</v>
      </c>
      <c r="G61" s="47" t="s">
        <v>173</v>
      </c>
      <c r="H61" s="47" t="s">
        <v>173</v>
      </c>
      <c r="I61" s="47" t="s">
        <v>173</v>
      </c>
      <c r="J61" s="47" t="s">
        <v>173</v>
      </c>
      <c r="K61" s="47" t="s">
        <v>173</v>
      </c>
      <c r="L61" s="47" t="s">
        <v>173</v>
      </c>
      <c r="M61" s="47" t="s">
        <v>173</v>
      </c>
      <c r="N61" s="47" t="s">
        <v>173</v>
      </c>
      <c r="O61" s="47" t="s">
        <v>173</v>
      </c>
      <c r="P61" s="47" t="s">
        <v>173</v>
      </c>
      <c r="Q61" s="47" t="s">
        <v>173</v>
      </c>
      <c r="R61" s="47" t="s">
        <v>173</v>
      </c>
      <c r="S61" s="47" t="s">
        <v>173</v>
      </c>
      <c r="T61" s="47" t="s">
        <v>173</v>
      </c>
      <c r="U61" s="47" t="s">
        <v>173</v>
      </c>
      <c r="V61" s="47" t="s">
        <v>173</v>
      </c>
      <c r="W61" s="47" t="s">
        <v>173</v>
      </c>
      <c r="X61" s="47" t="s">
        <v>173</v>
      </c>
      <c r="Y61" s="47" t="s">
        <v>173</v>
      </c>
      <c r="Z61" s="47" t="s">
        <v>173</v>
      </c>
      <c r="AA61" s="47" t="s">
        <v>173</v>
      </c>
      <c r="AB61" s="47" t="s">
        <v>173</v>
      </c>
      <c r="AC61" s="47" t="s">
        <v>173</v>
      </c>
      <c r="AD61" s="47" t="s">
        <v>173</v>
      </c>
      <c r="AE61" s="7" t="s">
        <v>173</v>
      </c>
      <c r="AF61" s="7" t="s">
        <v>173</v>
      </c>
      <c r="AG61" s="7" t="s">
        <v>173</v>
      </c>
      <c r="AH61" s="7" t="s">
        <v>173</v>
      </c>
      <c r="AI61" s="30">
        <v>32188.7</v>
      </c>
      <c r="AJ61" s="30">
        <v>28244</v>
      </c>
      <c r="AK61" s="30">
        <v>0</v>
      </c>
      <c r="AL61" s="31">
        <v>0</v>
      </c>
      <c r="AM61" s="30">
        <v>0</v>
      </c>
      <c r="AN61" s="30">
        <v>0</v>
      </c>
      <c r="AO61" s="30">
        <v>520</v>
      </c>
      <c r="AP61" s="30">
        <v>0</v>
      </c>
      <c r="AQ61" s="30">
        <v>31668.7</v>
      </c>
      <c r="AR61" s="30">
        <v>28244</v>
      </c>
      <c r="AS61" s="30">
        <f>AS62</f>
        <v>16625.400000000001</v>
      </c>
      <c r="AT61" s="30">
        <f t="shared" ref="AT61:AW61" si="259">AT62</f>
        <v>0</v>
      </c>
      <c r="AU61" s="30">
        <f t="shared" si="259"/>
        <v>0</v>
      </c>
      <c r="AV61" s="30">
        <f t="shared" si="259"/>
        <v>0</v>
      </c>
      <c r="AW61" s="30">
        <f t="shared" si="259"/>
        <v>16625.400000000001</v>
      </c>
      <c r="AX61" s="30">
        <f t="shared" ref="AX61" si="260">AX62</f>
        <v>16313</v>
      </c>
      <c r="AY61" s="30">
        <f t="shared" ref="AY61" si="261">AY62</f>
        <v>0</v>
      </c>
      <c r="AZ61" s="30">
        <f t="shared" ref="AZ61" si="262">AZ62</f>
        <v>0</v>
      </c>
      <c r="BA61" s="30">
        <f t="shared" ref="BA61" si="263">BA62</f>
        <v>0</v>
      </c>
      <c r="BB61" s="30">
        <f t="shared" ref="BB61" si="264">BB62</f>
        <v>16313</v>
      </c>
      <c r="BC61" s="30">
        <f t="shared" ref="BC61" si="265">BC62</f>
        <v>20874.3</v>
      </c>
      <c r="BD61" s="30">
        <f t="shared" ref="BD61" si="266">BD62</f>
        <v>0</v>
      </c>
      <c r="BE61" s="30">
        <f t="shared" ref="BE61" si="267">BE62</f>
        <v>0</v>
      </c>
      <c r="BF61" s="30">
        <f t="shared" ref="BF61" si="268">BF62</f>
        <v>0</v>
      </c>
      <c r="BG61" s="30">
        <f t="shared" ref="BG61" si="269">BG62</f>
        <v>20874.3</v>
      </c>
      <c r="BH61" s="30">
        <f t="shared" ref="BH61" si="270">BH62</f>
        <v>20874.3</v>
      </c>
      <c r="BI61" s="30">
        <f t="shared" ref="BI61" si="271">BI62</f>
        <v>0</v>
      </c>
      <c r="BJ61" s="30">
        <f t="shared" ref="BJ61" si="272">BJ62</f>
        <v>0</v>
      </c>
      <c r="BK61" s="30">
        <f t="shared" ref="BK61" si="273">BK62</f>
        <v>0</v>
      </c>
      <c r="BL61" s="30">
        <f t="shared" ref="BL61" si="274">BL62</f>
        <v>20874.3</v>
      </c>
      <c r="BM61" s="30">
        <v>32188.7</v>
      </c>
      <c r="BN61" s="30">
        <v>28244</v>
      </c>
      <c r="BO61" s="30">
        <v>0</v>
      </c>
      <c r="BP61" s="30">
        <v>0</v>
      </c>
      <c r="BQ61" s="30">
        <v>0</v>
      </c>
      <c r="BR61" s="30">
        <v>0</v>
      </c>
      <c r="BS61" s="30">
        <v>520</v>
      </c>
      <c r="BT61" s="30">
        <v>0</v>
      </c>
      <c r="BU61" s="30">
        <v>31668.7</v>
      </c>
      <c r="BV61" s="30">
        <v>28244</v>
      </c>
      <c r="BW61" s="30">
        <f>BW62</f>
        <v>16625.400000000001</v>
      </c>
      <c r="BX61" s="30">
        <f t="shared" ref="BX61" si="275">BX62</f>
        <v>0</v>
      </c>
      <c r="BY61" s="30">
        <f t="shared" ref="BY61" si="276">BY62</f>
        <v>0</v>
      </c>
      <c r="BZ61" s="30">
        <f t="shared" ref="BZ61" si="277">BZ62</f>
        <v>0</v>
      </c>
      <c r="CA61" s="30">
        <f t="shared" ref="CA61" si="278">CA62</f>
        <v>16625.400000000001</v>
      </c>
      <c r="CB61" s="30">
        <f t="shared" ref="CB61" si="279">CB62</f>
        <v>16313</v>
      </c>
      <c r="CC61" s="30">
        <f t="shared" ref="CC61" si="280">CC62</f>
        <v>0</v>
      </c>
      <c r="CD61" s="30">
        <f t="shared" ref="CD61" si="281">CD62</f>
        <v>0</v>
      </c>
      <c r="CE61" s="30">
        <f t="shared" ref="CE61" si="282">CE62</f>
        <v>0</v>
      </c>
      <c r="CF61" s="30">
        <f t="shared" ref="CF61" si="283">CF62</f>
        <v>16313</v>
      </c>
      <c r="CG61" s="30">
        <f t="shared" ref="CG61" si="284">CG62</f>
        <v>20874.3</v>
      </c>
      <c r="CH61" s="30">
        <f t="shared" ref="CH61" si="285">CH62</f>
        <v>0</v>
      </c>
      <c r="CI61" s="30">
        <f t="shared" ref="CI61" si="286">CI62</f>
        <v>0</v>
      </c>
      <c r="CJ61" s="30">
        <f t="shared" ref="CJ61" si="287">CJ62</f>
        <v>0</v>
      </c>
      <c r="CK61" s="30">
        <f t="shared" ref="CK61" si="288">CK62</f>
        <v>20874.3</v>
      </c>
      <c r="CL61" s="30">
        <f t="shared" ref="CL61" si="289">CL62</f>
        <v>20874.3</v>
      </c>
      <c r="CM61" s="30">
        <f t="shared" ref="CM61" si="290">CM62</f>
        <v>0</v>
      </c>
      <c r="CN61" s="30">
        <f t="shared" ref="CN61" si="291">CN62</f>
        <v>0</v>
      </c>
      <c r="CO61" s="30">
        <f t="shared" ref="CO61" si="292">CO62</f>
        <v>0</v>
      </c>
      <c r="CP61" s="30">
        <f t="shared" ref="CP61" si="293">CP62</f>
        <v>20874.3</v>
      </c>
      <c r="CQ61" s="30">
        <v>32188.7</v>
      </c>
      <c r="CR61" s="30">
        <v>0</v>
      </c>
      <c r="CS61" s="30">
        <v>0</v>
      </c>
      <c r="CT61" s="30">
        <v>520</v>
      </c>
      <c r="CU61" s="30">
        <v>31668.7</v>
      </c>
      <c r="CV61" s="30">
        <f>CV62</f>
        <v>16625.400000000001</v>
      </c>
      <c r="CW61" s="30">
        <f t="shared" ref="CW61:DE61" si="294">CW62</f>
        <v>0</v>
      </c>
      <c r="CX61" s="30">
        <f t="shared" si="294"/>
        <v>0</v>
      </c>
      <c r="CY61" s="30">
        <f t="shared" si="294"/>
        <v>0</v>
      </c>
      <c r="CZ61" s="30">
        <f t="shared" si="294"/>
        <v>16625.400000000001</v>
      </c>
      <c r="DA61" s="30">
        <f t="shared" si="294"/>
        <v>16313</v>
      </c>
      <c r="DB61" s="30">
        <f t="shared" si="294"/>
        <v>0</v>
      </c>
      <c r="DC61" s="30">
        <f t="shared" si="294"/>
        <v>0</v>
      </c>
      <c r="DD61" s="30">
        <f t="shared" si="294"/>
        <v>0</v>
      </c>
      <c r="DE61" s="30">
        <f t="shared" si="294"/>
        <v>16313</v>
      </c>
      <c r="DF61" s="30">
        <v>32188.7</v>
      </c>
      <c r="DG61" s="30">
        <v>0</v>
      </c>
      <c r="DH61" s="30">
        <v>0</v>
      </c>
      <c r="DI61" s="30">
        <v>520</v>
      </c>
      <c r="DJ61" s="30">
        <v>31668.7</v>
      </c>
      <c r="DK61" s="30">
        <f>DK62</f>
        <v>16625.400000000001</v>
      </c>
      <c r="DL61" s="30">
        <f t="shared" ref="DL61:DT61" si="295">DL62</f>
        <v>0</v>
      </c>
      <c r="DM61" s="30">
        <f t="shared" si="295"/>
        <v>0</v>
      </c>
      <c r="DN61" s="30">
        <f t="shared" si="295"/>
        <v>0</v>
      </c>
      <c r="DO61" s="30">
        <f t="shared" si="295"/>
        <v>16625.400000000001</v>
      </c>
      <c r="DP61" s="30">
        <f t="shared" si="295"/>
        <v>16313</v>
      </c>
      <c r="DQ61" s="30">
        <f t="shared" si="295"/>
        <v>0</v>
      </c>
      <c r="DR61" s="30">
        <f t="shared" si="295"/>
        <v>0</v>
      </c>
      <c r="DS61" s="30">
        <f t="shared" si="295"/>
        <v>0</v>
      </c>
      <c r="DT61" s="30">
        <f t="shared" si="295"/>
        <v>16313</v>
      </c>
      <c r="DU61" s="8" t="s">
        <v>0</v>
      </c>
    </row>
    <row r="62" spans="1:125" s="1" customFormat="1" ht="337.5" x14ac:dyDescent="0.2">
      <c r="A62" s="11" t="s">
        <v>353</v>
      </c>
      <c r="B62" s="11" t="s">
        <v>354</v>
      </c>
      <c r="C62" s="10" t="s">
        <v>355</v>
      </c>
      <c r="D62" s="18" t="s">
        <v>541</v>
      </c>
      <c r="E62" s="18" t="s">
        <v>0</v>
      </c>
      <c r="F62" s="18" t="s">
        <v>0</v>
      </c>
      <c r="G62" s="18" t="s">
        <v>0</v>
      </c>
      <c r="H62" s="18" t="s">
        <v>0</v>
      </c>
      <c r="I62" s="18" t="s">
        <v>0</v>
      </c>
      <c r="J62" s="18" t="s">
        <v>0</v>
      </c>
      <c r="K62" s="18" t="s">
        <v>0</v>
      </c>
      <c r="L62" s="18" t="s">
        <v>0</v>
      </c>
      <c r="M62" s="18" t="s">
        <v>0</v>
      </c>
      <c r="N62" s="18" t="s">
        <v>0</v>
      </c>
      <c r="O62" s="18" t="s">
        <v>0</v>
      </c>
      <c r="P62" s="18" t="s">
        <v>0</v>
      </c>
      <c r="Q62" s="18" t="s">
        <v>0</v>
      </c>
      <c r="R62" s="18" t="s">
        <v>0</v>
      </c>
      <c r="S62" s="18" t="s">
        <v>0</v>
      </c>
      <c r="T62" s="18" t="s">
        <v>0</v>
      </c>
      <c r="U62" s="18" t="s">
        <v>0</v>
      </c>
      <c r="V62" s="18" t="s">
        <v>0</v>
      </c>
      <c r="W62" s="18" t="s">
        <v>0</v>
      </c>
      <c r="X62" s="18" t="s">
        <v>0</v>
      </c>
      <c r="Y62" s="18" t="s">
        <v>0</v>
      </c>
      <c r="Z62" s="18" t="s">
        <v>0</v>
      </c>
      <c r="AA62" s="18" t="s">
        <v>0</v>
      </c>
      <c r="AB62" s="18" t="s">
        <v>0</v>
      </c>
      <c r="AC62" s="18" t="s">
        <v>0</v>
      </c>
      <c r="AD62" s="18" t="s">
        <v>584</v>
      </c>
      <c r="AE62" s="12"/>
      <c r="AF62" s="12"/>
      <c r="AG62" s="3" t="s">
        <v>74</v>
      </c>
      <c r="AH62" s="3" t="s">
        <v>356</v>
      </c>
      <c r="AI62" s="32">
        <v>32188.7</v>
      </c>
      <c r="AJ62" s="32">
        <v>28244</v>
      </c>
      <c r="AK62" s="32">
        <v>0</v>
      </c>
      <c r="AL62" s="33">
        <v>0</v>
      </c>
      <c r="AM62" s="32">
        <v>0</v>
      </c>
      <c r="AN62" s="32">
        <v>0</v>
      </c>
      <c r="AO62" s="32">
        <v>520</v>
      </c>
      <c r="AP62" s="32">
        <v>0</v>
      </c>
      <c r="AQ62" s="32">
        <v>31668.7</v>
      </c>
      <c r="AR62" s="32">
        <v>28244</v>
      </c>
      <c r="AS62" s="32">
        <f>17625.4-1000</f>
        <v>16625.400000000001</v>
      </c>
      <c r="AT62" s="32">
        <v>0</v>
      </c>
      <c r="AU62" s="32">
        <v>0</v>
      </c>
      <c r="AV62" s="32">
        <v>0</v>
      </c>
      <c r="AW62" s="32">
        <f>AS62</f>
        <v>16625.400000000001</v>
      </c>
      <c r="AX62" s="32">
        <v>16313</v>
      </c>
      <c r="AY62" s="32">
        <v>0</v>
      </c>
      <c r="AZ62" s="32">
        <v>0</v>
      </c>
      <c r="BA62" s="32">
        <v>0</v>
      </c>
      <c r="BB62" s="32">
        <f>AX62</f>
        <v>16313</v>
      </c>
      <c r="BC62" s="32">
        <f>13310.3+7564</f>
        <v>20874.3</v>
      </c>
      <c r="BD62" s="32">
        <v>0</v>
      </c>
      <c r="BE62" s="32">
        <v>0</v>
      </c>
      <c r="BF62" s="32">
        <v>0</v>
      </c>
      <c r="BG62" s="32">
        <f>BC62</f>
        <v>20874.3</v>
      </c>
      <c r="BH62" s="32">
        <f>13310.3+7564</f>
        <v>20874.3</v>
      </c>
      <c r="BI62" s="32">
        <v>0</v>
      </c>
      <c r="BJ62" s="32">
        <v>0</v>
      </c>
      <c r="BK62" s="32">
        <v>0</v>
      </c>
      <c r="BL62" s="32">
        <f>BH62</f>
        <v>20874.3</v>
      </c>
      <c r="BM62" s="32">
        <v>32188.7</v>
      </c>
      <c r="BN62" s="32">
        <v>28244</v>
      </c>
      <c r="BO62" s="32">
        <v>0</v>
      </c>
      <c r="BP62" s="32">
        <v>0</v>
      </c>
      <c r="BQ62" s="32">
        <v>0</v>
      </c>
      <c r="BR62" s="32">
        <v>0</v>
      </c>
      <c r="BS62" s="32">
        <v>520</v>
      </c>
      <c r="BT62" s="32">
        <v>0</v>
      </c>
      <c r="BU62" s="32">
        <v>31668.7</v>
      </c>
      <c r="BV62" s="32">
        <v>28244</v>
      </c>
      <c r="BW62" s="32">
        <f>17625.4-1000</f>
        <v>16625.400000000001</v>
      </c>
      <c r="BX62" s="32">
        <v>0</v>
      </c>
      <c r="BY62" s="32">
        <v>0</v>
      </c>
      <c r="BZ62" s="32">
        <v>0</v>
      </c>
      <c r="CA62" s="32">
        <f>BW62</f>
        <v>16625.400000000001</v>
      </c>
      <c r="CB62" s="32">
        <v>16313</v>
      </c>
      <c r="CC62" s="32">
        <v>0</v>
      </c>
      <c r="CD62" s="32">
        <v>0</v>
      </c>
      <c r="CE62" s="32">
        <v>0</v>
      </c>
      <c r="CF62" s="32">
        <f>CB62</f>
        <v>16313</v>
      </c>
      <c r="CG62" s="32">
        <f>13310.3+7564</f>
        <v>20874.3</v>
      </c>
      <c r="CH62" s="32">
        <v>0</v>
      </c>
      <c r="CI62" s="32">
        <v>0</v>
      </c>
      <c r="CJ62" s="32">
        <v>0</v>
      </c>
      <c r="CK62" s="32">
        <f>CG62</f>
        <v>20874.3</v>
      </c>
      <c r="CL62" s="32">
        <f>13310.3+7564</f>
        <v>20874.3</v>
      </c>
      <c r="CM62" s="32">
        <v>0</v>
      </c>
      <c r="CN62" s="32">
        <v>0</v>
      </c>
      <c r="CO62" s="32">
        <v>0</v>
      </c>
      <c r="CP62" s="32">
        <f>CL62</f>
        <v>20874.3</v>
      </c>
      <c r="CQ62" s="32">
        <v>32188.7</v>
      </c>
      <c r="CR62" s="32">
        <v>0</v>
      </c>
      <c r="CS62" s="32">
        <v>0</v>
      </c>
      <c r="CT62" s="32">
        <v>520</v>
      </c>
      <c r="CU62" s="32">
        <v>31668.7</v>
      </c>
      <c r="CV62" s="32">
        <f>17625.4-1000</f>
        <v>16625.400000000001</v>
      </c>
      <c r="CW62" s="32">
        <v>0</v>
      </c>
      <c r="CX62" s="32">
        <v>0</v>
      </c>
      <c r="CY62" s="32">
        <v>0</v>
      </c>
      <c r="CZ62" s="32">
        <f>CV62</f>
        <v>16625.400000000001</v>
      </c>
      <c r="DA62" s="32">
        <v>16313</v>
      </c>
      <c r="DB62" s="32">
        <v>0</v>
      </c>
      <c r="DC62" s="32">
        <v>0</v>
      </c>
      <c r="DD62" s="32">
        <v>0</v>
      </c>
      <c r="DE62" s="32">
        <f>DA62</f>
        <v>16313</v>
      </c>
      <c r="DF62" s="32">
        <v>32188.7</v>
      </c>
      <c r="DG62" s="32">
        <v>0</v>
      </c>
      <c r="DH62" s="32">
        <v>0</v>
      </c>
      <c r="DI62" s="32">
        <v>520</v>
      </c>
      <c r="DJ62" s="32">
        <v>31668.7</v>
      </c>
      <c r="DK62" s="32">
        <f>17625.4-1000</f>
        <v>16625.400000000001</v>
      </c>
      <c r="DL62" s="32">
        <v>0</v>
      </c>
      <c r="DM62" s="32">
        <v>0</v>
      </c>
      <c r="DN62" s="32">
        <v>0</v>
      </c>
      <c r="DO62" s="32">
        <f>DK62</f>
        <v>16625.400000000001</v>
      </c>
      <c r="DP62" s="32">
        <v>16313</v>
      </c>
      <c r="DQ62" s="32">
        <v>0</v>
      </c>
      <c r="DR62" s="32">
        <v>0</v>
      </c>
      <c r="DS62" s="32">
        <v>0</v>
      </c>
      <c r="DT62" s="32">
        <f>DP62</f>
        <v>16313</v>
      </c>
      <c r="DU62" s="13" t="s">
        <v>196</v>
      </c>
    </row>
    <row r="63" spans="1:125" s="9" customFormat="1" ht="63" x14ac:dyDescent="0.2">
      <c r="A63" s="5" t="s">
        <v>357</v>
      </c>
      <c r="B63" s="5" t="s">
        <v>358</v>
      </c>
      <c r="C63" s="6" t="s">
        <v>359</v>
      </c>
      <c r="D63" s="47" t="s">
        <v>173</v>
      </c>
      <c r="E63" s="47" t="s">
        <v>173</v>
      </c>
      <c r="F63" s="47" t="s">
        <v>173</v>
      </c>
      <c r="G63" s="47" t="s">
        <v>173</v>
      </c>
      <c r="H63" s="47" t="s">
        <v>173</v>
      </c>
      <c r="I63" s="47" t="s">
        <v>173</v>
      </c>
      <c r="J63" s="47" t="s">
        <v>173</v>
      </c>
      <c r="K63" s="47" t="s">
        <v>173</v>
      </c>
      <c r="L63" s="47" t="s">
        <v>173</v>
      </c>
      <c r="M63" s="47" t="s">
        <v>173</v>
      </c>
      <c r="N63" s="47" t="s">
        <v>173</v>
      </c>
      <c r="O63" s="47" t="s">
        <v>173</v>
      </c>
      <c r="P63" s="47" t="s">
        <v>173</v>
      </c>
      <c r="Q63" s="47" t="s">
        <v>173</v>
      </c>
      <c r="R63" s="47" t="s">
        <v>173</v>
      </c>
      <c r="S63" s="47" t="s">
        <v>173</v>
      </c>
      <c r="T63" s="47" t="s">
        <v>173</v>
      </c>
      <c r="U63" s="47" t="s">
        <v>173</v>
      </c>
      <c r="V63" s="47" t="s">
        <v>173</v>
      </c>
      <c r="W63" s="47" t="s">
        <v>173</v>
      </c>
      <c r="X63" s="47" t="s">
        <v>173</v>
      </c>
      <c r="Y63" s="47" t="s">
        <v>173</v>
      </c>
      <c r="Z63" s="47" t="s">
        <v>173</v>
      </c>
      <c r="AA63" s="47" t="s">
        <v>173</v>
      </c>
      <c r="AB63" s="47" t="s">
        <v>173</v>
      </c>
      <c r="AC63" s="47" t="s">
        <v>173</v>
      </c>
      <c r="AD63" s="47"/>
      <c r="AE63" s="7"/>
      <c r="AF63" s="7"/>
      <c r="AG63" s="7" t="s">
        <v>173</v>
      </c>
      <c r="AH63" s="7" t="s">
        <v>173</v>
      </c>
      <c r="AI63" s="30">
        <v>136729.29999999999</v>
      </c>
      <c r="AJ63" s="30">
        <v>70904.2</v>
      </c>
      <c r="AK63" s="30">
        <v>6621</v>
      </c>
      <c r="AL63" s="31">
        <v>6496.9</v>
      </c>
      <c r="AM63" s="30">
        <v>27545</v>
      </c>
      <c r="AN63" s="30">
        <v>27534.2</v>
      </c>
      <c r="AO63" s="30">
        <v>3502.5</v>
      </c>
      <c r="AP63" s="30">
        <v>1942.5</v>
      </c>
      <c r="AQ63" s="30">
        <v>99060.800000000003</v>
      </c>
      <c r="AR63" s="30">
        <v>34930.6</v>
      </c>
      <c r="AS63" s="30">
        <f>AS64+AS65+AS66</f>
        <v>174833.4</v>
      </c>
      <c r="AT63" s="30">
        <f t="shared" ref="AT63:AW63" si="296">AT64+AT65+AT66</f>
        <v>13071.2</v>
      </c>
      <c r="AU63" s="30">
        <f t="shared" si="296"/>
        <v>1136.5999999999999</v>
      </c>
      <c r="AV63" s="30">
        <f t="shared" si="296"/>
        <v>0</v>
      </c>
      <c r="AW63" s="30">
        <f t="shared" si="296"/>
        <v>160625.59999999998</v>
      </c>
      <c r="AX63" s="30">
        <f t="shared" ref="AX63" si="297">AX64+AX65+AX66</f>
        <v>47424</v>
      </c>
      <c r="AY63" s="30">
        <f t="shared" ref="AY63" si="298">AY64+AY65+AY66</f>
        <v>0</v>
      </c>
      <c r="AZ63" s="30">
        <f t="shared" ref="AZ63" si="299">AZ64+AZ65+AZ66</f>
        <v>0</v>
      </c>
      <c r="BA63" s="30">
        <f t="shared" ref="BA63" si="300">BA64+BA65+BA66</f>
        <v>17400</v>
      </c>
      <c r="BB63" s="30">
        <f t="shared" ref="BB63" si="301">BB64+BB65+BB66</f>
        <v>30024</v>
      </c>
      <c r="BC63" s="30">
        <f t="shared" ref="BC63" si="302">BC64+BC65+BC66</f>
        <v>12500</v>
      </c>
      <c r="BD63" s="30">
        <f t="shared" ref="BD63" si="303">BD64+BD65+BD66</f>
        <v>0</v>
      </c>
      <c r="BE63" s="30">
        <f t="shared" ref="BE63" si="304">BE64+BE65+BE66</f>
        <v>0</v>
      </c>
      <c r="BF63" s="30">
        <f t="shared" ref="BF63" si="305">BF64+BF65+BF66</f>
        <v>0</v>
      </c>
      <c r="BG63" s="30">
        <f t="shared" ref="BG63" si="306">BG64+BG65+BG66</f>
        <v>12500</v>
      </c>
      <c r="BH63" s="30">
        <f t="shared" ref="BH63" si="307">BH64+BH65+BH66</f>
        <v>12500</v>
      </c>
      <c r="BI63" s="30">
        <f t="shared" ref="BI63" si="308">BI64+BI65+BI66</f>
        <v>0</v>
      </c>
      <c r="BJ63" s="30">
        <f t="shared" ref="BJ63" si="309">BJ64+BJ65+BJ66</f>
        <v>0</v>
      </c>
      <c r="BK63" s="30">
        <f t="shared" ref="BK63:BL63" si="310">BK64+BK65+BK66</f>
        <v>0</v>
      </c>
      <c r="BL63" s="30">
        <f t="shared" si="310"/>
        <v>12500</v>
      </c>
      <c r="BM63" s="30">
        <v>48104.1</v>
      </c>
      <c r="BN63" s="30">
        <v>44357.4</v>
      </c>
      <c r="BO63" s="30">
        <v>0</v>
      </c>
      <c r="BP63" s="30">
        <v>0</v>
      </c>
      <c r="BQ63" s="30">
        <v>23886.799999999999</v>
      </c>
      <c r="BR63" s="30">
        <v>23886.799999999999</v>
      </c>
      <c r="BS63" s="30">
        <v>1942.5</v>
      </c>
      <c r="BT63" s="30">
        <v>1942.5</v>
      </c>
      <c r="BU63" s="30">
        <v>22274.799999999999</v>
      </c>
      <c r="BV63" s="30">
        <v>18528.099999999999</v>
      </c>
      <c r="BW63" s="30">
        <f>BW64+BW65+BW66</f>
        <v>20730.399999999987</v>
      </c>
      <c r="BX63" s="30">
        <f t="shared" ref="BX63" si="311">BX64+BX65+BX66</f>
        <v>0</v>
      </c>
      <c r="BY63" s="30">
        <f t="shared" ref="BY63" si="312">BY64+BY65+BY66</f>
        <v>0</v>
      </c>
      <c r="BZ63" s="30">
        <f t="shared" ref="BZ63" si="313">BZ64+BZ65+BZ66</f>
        <v>0</v>
      </c>
      <c r="CA63" s="30">
        <f t="shared" ref="CA63" si="314">CA64+CA65+CA66</f>
        <v>20730.399999999987</v>
      </c>
      <c r="CB63" s="30">
        <f t="shared" ref="CB63" si="315">CB64+CB65+CB66</f>
        <v>10524</v>
      </c>
      <c r="CC63" s="30">
        <f t="shared" ref="CC63" si="316">CC64+CC65+CC66</f>
        <v>0</v>
      </c>
      <c r="CD63" s="30">
        <f t="shared" ref="CD63" si="317">CD64+CD65+CD66</f>
        <v>0</v>
      </c>
      <c r="CE63" s="30">
        <f t="shared" ref="CE63" si="318">CE64+CE65+CE66</f>
        <v>17400</v>
      </c>
      <c r="CF63" s="30">
        <f t="shared" ref="CF63" si="319">CF64+CF65+CF66</f>
        <v>-6876</v>
      </c>
      <c r="CG63" s="30">
        <f t="shared" ref="CG63" si="320">CG64+CG65+CG66</f>
        <v>3000</v>
      </c>
      <c r="CH63" s="30">
        <f t="shared" ref="CH63" si="321">CH64+CH65+CH66</f>
        <v>0</v>
      </c>
      <c r="CI63" s="30">
        <f t="shared" ref="CI63" si="322">CI64+CI65+CI66</f>
        <v>0</v>
      </c>
      <c r="CJ63" s="30">
        <f t="shared" ref="CJ63" si="323">CJ64+CJ65+CJ66</f>
        <v>0</v>
      </c>
      <c r="CK63" s="30">
        <f t="shared" ref="CK63" si="324">CK64+CK65+CK66</f>
        <v>3000</v>
      </c>
      <c r="CL63" s="30">
        <f t="shared" ref="CL63" si="325">CL64+CL65+CL66</f>
        <v>3000</v>
      </c>
      <c r="CM63" s="30">
        <f t="shared" ref="CM63" si="326">CM64+CM65+CM66</f>
        <v>0</v>
      </c>
      <c r="CN63" s="30">
        <f t="shared" ref="CN63" si="327">CN64+CN65+CN66</f>
        <v>0</v>
      </c>
      <c r="CO63" s="30">
        <f t="shared" ref="CO63" si="328">CO64+CO65+CO66</f>
        <v>0</v>
      </c>
      <c r="CP63" s="30">
        <f t="shared" ref="CP63" si="329">CP64+CP65+CP66</f>
        <v>3000</v>
      </c>
      <c r="CQ63" s="30">
        <v>136729.29999999999</v>
      </c>
      <c r="CR63" s="30">
        <v>6621</v>
      </c>
      <c r="CS63" s="30">
        <v>27545</v>
      </c>
      <c r="CT63" s="30">
        <v>3502.5</v>
      </c>
      <c r="CU63" s="30">
        <v>99060.800000000003</v>
      </c>
      <c r="CV63" s="30">
        <f>CV64+CV65+CV66</f>
        <v>174833.4</v>
      </c>
      <c r="CW63" s="30">
        <f t="shared" ref="CW63:DE63" si="330">CW64+CW65+CW66</f>
        <v>13071.2</v>
      </c>
      <c r="CX63" s="30">
        <f t="shared" si="330"/>
        <v>1136.5999999999999</v>
      </c>
      <c r="CY63" s="30">
        <f t="shared" si="330"/>
        <v>0</v>
      </c>
      <c r="CZ63" s="30">
        <f t="shared" si="330"/>
        <v>160625.59999999998</v>
      </c>
      <c r="DA63" s="30">
        <f t="shared" si="330"/>
        <v>47424</v>
      </c>
      <c r="DB63" s="30">
        <f t="shared" si="330"/>
        <v>0</v>
      </c>
      <c r="DC63" s="30">
        <f t="shared" si="330"/>
        <v>0</v>
      </c>
      <c r="DD63" s="30">
        <f t="shared" si="330"/>
        <v>17400</v>
      </c>
      <c r="DE63" s="30">
        <f t="shared" si="330"/>
        <v>30024</v>
      </c>
      <c r="DF63" s="30">
        <v>48104.1</v>
      </c>
      <c r="DG63" s="30">
        <v>0</v>
      </c>
      <c r="DH63" s="30">
        <v>23886.799999999999</v>
      </c>
      <c r="DI63" s="30">
        <v>1942.5</v>
      </c>
      <c r="DJ63" s="30">
        <v>22274.799999999999</v>
      </c>
      <c r="DK63" s="30">
        <f>DK64+DK65+DK66</f>
        <v>20730.399999999987</v>
      </c>
      <c r="DL63" s="30">
        <f t="shared" ref="DL63:DT63" si="331">DL64+DL65+DL66</f>
        <v>0</v>
      </c>
      <c r="DM63" s="30">
        <f t="shared" si="331"/>
        <v>0</v>
      </c>
      <c r="DN63" s="30">
        <f t="shared" si="331"/>
        <v>0</v>
      </c>
      <c r="DO63" s="30">
        <f t="shared" si="331"/>
        <v>20730.399999999987</v>
      </c>
      <c r="DP63" s="30">
        <f t="shared" si="331"/>
        <v>10524</v>
      </c>
      <c r="DQ63" s="30">
        <f t="shared" si="331"/>
        <v>0</v>
      </c>
      <c r="DR63" s="30">
        <f t="shared" si="331"/>
        <v>0</v>
      </c>
      <c r="DS63" s="30">
        <f t="shared" si="331"/>
        <v>17400</v>
      </c>
      <c r="DT63" s="30">
        <f t="shared" si="331"/>
        <v>-6876</v>
      </c>
      <c r="DU63" s="8" t="s">
        <v>0</v>
      </c>
    </row>
    <row r="64" spans="1:125" s="1" customFormat="1" ht="135" x14ac:dyDescent="0.2">
      <c r="A64" s="11" t="s">
        <v>360</v>
      </c>
      <c r="B64" s="11" t="s">
        <v>361</v>
      </c>
      <c r="C64" s="10" t="s">
        <v>362</v>
      </c>
      <c r="D64" s="18" t="s">
        <v>541</v>
      </c>
      <c r="E64" s="18" t="s">
        <v>0</v>
      </c>
      <c r="F64" s="18" t="s">
        <v>0</v>
      </c>
      <c r="G64" s="18" t="s">
        <v>0</v>
      </c>
      <c r="H64" s="18" t="s">
        <v>0</v>
      </c>
      <c r="I64" s="18" t="s">
        <v>0</v>
      </c>
      <c r="J64" s="18" t="s">
        <v>0</v>
      </c>
      <c r="K64" s="18" t="s">
        <v>0</v>
      </c>
      <c r="L64" s="18" t="s">
        <v>0</v>
      </c>
      <c r="M64" s="18" t="s">
        <v>0</v>
      </c>
      <c r="N64" s="18" t="s">
        <v>0</v>
      </c>
      <c r="O64" s="18" t="s">
        <v>0</v>
      </c>
      <c r="P64" s="18" t="s">
        <v>0</v>
      </c>
      <c r="Q64" s="18" t="s">
        <v>0</v>
      </c>
      <c r="R64" s="18" t="s">
        <v>0</v>
      </c>
      <c r="S64" s="18" t="s">
        <v>0</v>
      </c>
      <c r="T64" s="18" t="s">
        <v>0</v>
      </c>
      <c r="U64" s="18" t="s">
        <v>0</v>
      </c>
      <c r="V64" s="18" t="s">
        <v>0</v>
      </c>
      <c r="W64" s="18" t="s">
        <v>0</v>
      </c>
      <c r="X64" s="18" t="s">
        <v>0</v>
      </c>
      <c r="Y64" s="18" t="s">
        <v>0</v>
      </c>
      <c r="Z64" s="18" t="s">
        <v>0</v>
      </c>
      <c r="AA64" s="18" t="s">
        <v>585</v>
      </c>
      <c r="AB64" s="18" t="s">
        <v>0</v>
      </c>
      <c r="AC64" s="18" t="s">
        <v>0</v>
      </c>
      <c r="AD64" s="18" t="s">
        <v>586</v>
      </c>
      <c r="AE64" s="12"/>
      <c r="AF64" s="12"/>
      <c r="AG64" s="3" t="s">
        <v>74</v>
      </c>
      <c r="AH64" s="3" t="s">
        <v>363</v>
      </c>
      <c r="AI64" s="32">
        <v>77696.7</v>
      </c>
      <c r="AJ64" s="32">
        <v>17189.5</v>
      </c>
      <c r="AK64" s="32">
        <v>6621</v>
      </c>
      <c r="AL64" s="33">
        <v>6496.9</v>
      </c>
      <c r="AM64" s="32">
        <v>575.70000000000005</v>
      </c>
      <c r="AN64" s="32">
        <v>564.9</v>
      </c>
      <c r="AO64" s="32">
        <v>0</v>
      </c>
      <c r="AP64" s="32">
        <v>0</v>
      </c>
      <c r="AQ64" s="32">
        <v>70500</v>
      </c>
      <c r="AR64" s="32">
        <v>10127.700000000001</v>
      </c>
      <c r="AS64" s="32">
        <f>177522.4-AS43</f>
        <v>169680.69999999998</v>
      </c>
      <c r="AT64" s="32">
        <v>13071.2</v>
      </c>
      <c r="AU64" s="32">
        <v>1136.5999999999999</v>
      </c>
      <c r="AV64" s="32">
        <v>0</v>
      </c>
      <c r="AW64" s="32">
        <f>AS64-AT64-AU64</f>
        <v>155472.89999999997</v>
      </c>
      <c r="AX64" s="32">
        <f>26900+10000+8564</f>
        <v>45464</v>
      </c>
      <c r="AY64" s="32">
        <v>0</v>
      </c>
      <c r="AZ64" s="32">
        <v>0</v>
      </c>
      <c r="BA64" s="32">
        <v>17400</v>
      </c>
      <c r="BB64" s="32">
        <f>AX64-BA64</f>
        <v>28064</v>
      </c>
      <c r="BC64" s="32">
        <f>1000+9500</f>
        <v>10500</v>
      </c>
      <c r="BD64" s="32">
        <v>0</v>
      </c>
      <c r="BE64" s="32">
        <v>0</v>
      </c>
      <c r="BF64" s="32">
        <v>0</v>
      </c>
      <c r="BG64" s="32">
        <f>BC64</f>
        <v>10500</v>
      </c>
      <c r="BH64" s="32">
        <f>1000+9500</f>
        <v>10500</v>
      </c>
      <c r="BI64" s="32">
        <v>0</v>
      </c>
      <c r="BJ64" s="32">
        <v>0</v>
      </c>
      <c r="BK64" s="32">
        <v>0</v>
      </c>
      <c r="BL64" s="32">
        <f>BH64</f>
        <v>10500</v>
      </c>
      <c r="BM64" s="32">
        <v>0</v>
      </c>
      <c r="BN64" s="32">
        <v>0</v>
      </c>
      <c r="BO64" s="32">
        <v>0</v>
      </c>
      <c r="BP64" s="32">
        <v>0</v>
      </c>
      <c r="BQ64" s="32">
        <v>0</v>
      </c>
      <c r="BR64" s="32">
        <v>0</v>
      </c>
      <c r="BS64" s="32">
        <v>0</v>
      </c>
      <c r="BT64" s="32">
        <v>0</v>
      </c>
      <c r="BU64" s="32">
        <v>0</v>
      </c>
      <c r="BV64" s="32">
        <v>0</v>
      </c>
      <c r="BW64" s="32">
        <f>177522.4-BW43-129395.1-1000-23707.9-7946.9+105.2</f>
        <v>15577.699999999988</v>
      </c>
      <c r="BX64" s="32">
        <f>13071.2-13071.2</f>
        <v>0</v>
      </c>
      <c r="BY64" s="32">
        <f>1136.6-1136.6</f>
        <v>0</v>
      </c>
      <c r="BZ64" s="32">
        <v>0</v>
      </c>
      <c r="CA64" s="32">
        <f>BW64-BX64-BY64</f>
        <v>15577.699999999988</v>
      </c>
      <c r="CB64" s="32">
        <f>26900+10000+8564-10000-26900</f>
        <v>8564</v>
      </c>
      <c r="CC64" s="32">
        <v>0</v>
      </c>
      <c r="CD64" s="32">
        <v>0</v>
      </c>
      <c r="CE64" s="32">
        <v>17400</v>
      </c>
      <c r="CF64" s="32">
        <f>CB64-CE64</f>
        <v>-8836</v>
      </c>
      <c r="CG64" s="32">
        <f>1000</f>
        <v>1000</v>
      </c>
      <c r="CH64" s="32">
        <v>0</v>
      </c>
      <c r="CI64" s="32">
        <v>0</v>
      </c>
      <c r="CJ64" s="32">
        <v>0</v>
      </c>
      <c r="CK64" s="32">
        <f>CG64</f>
        <v>1000</v>
      </c>
      <c r="CL64" s="32">
        <f>1000</f>
        <v>1000</v>
      </c>
      <c r="CM64" s="32">
        <v>0</v>
      </c>
      <c r="CN64" s="32">
        <v>0</v>
      </c>
      <c r="CO64" s="32">
        <v>0</v>
      </c>
      <c r="CP64" s="32">
        <f>CL64</f>
        <v>1000</v>
      </c>
      <c r="CQ64" s="32">
        <v>77696.7</v>
      </c>
      <c r="CR64" s="32">
        <v>6621</v>
      </c>
      <c r="CS64" s="32">
        <v>575.70000000000005</v>
      </c>
      <c r="CT64" s="32">
        <v>0</v>
      </c>
      <c r="CU64" s="32">
        <v>70500</v>
      </c>
      <c r="CV64" s="32">
        <f>177522.4-CV43</f>
        <v>169680.69999999998</v>
      </c>
      <c r="CW64" s="32">
        <v>13071.2</v>
      </c>
      <c r="CX64" s="32">
        <v>1136.5999999999999</v>
      </c>
      <c r="CY64" s="32">
        <v>0</v>
      </c>
      <c r="CZ64" s="32">
        <f>CV64-CW64-CX64</f>
        <v>155472.89999999997</v>
      </c>
      <c r="DA64" s="32">
        <f>26900+10000+8564</f>
        <v>45464</v>
      </c>
      <c r="DB64" s="32">
        <v>0</v>
      </c>
      <c r="DC64" s="32">
        <v>0</v>
      </c>
      <c r="DD64" s="32">
        <v>17400</v>
      </c>
      <c r="DE64" s="32">
        <f>DA64-DD64</f>
        <v>28064</v>
      </c>
      <c r="DF64" s="32">
        <v>0</v>
      </c>
      <c r="DG64" s="32">
        <v>0</v>
      </c>
      <c r="DH64" s="32">
        <v>0</v>
      </c>
      <c r="DI64" s="32">
        <v>0</v>
      </c>
      <c r="DJ64" s="32">
        <v>0</v>
      </c>
      <c r="DK64" s="32">
        <f>177522.4-DK43-129395.1-1000-23707.9-7946.9+105.2</f>
        <v>15577.699999999988</v>
      </c>
      <c r="DL64" s="32">
        <f>13071.2-13071.2</f>
        <v>0</v>
      </c>
      <c r="DM64" s="32">
        <f>1136.6-1136.6</f>
        <v>0</v>
      </c>
      <c r="DN64" s="32">
        <v>0</v>
      </c>
      <c r="DO64" s="32">
        <f>DK64-DL64-DM64</f>
        <v>15577.699999999988</v>
      </c>
      <c r="DP64" s="32">
        <f>26900+10000+8564-10000-26900</f>
        <v>8564</v>
      </c>
      <c r="DQ64" s="32">
        <v>0</v>
      </c>
      <c r="DR64" s="32">
        <v>0</v>
      </c>
      <c r="DS64" s="32">
        <v>17400</v>
      </c>
      <c r="DT64" s="32">
        <f>DP64-DS64</f>
        <v>-8836</v>
      </c>
      <c r="DU64" s="13" t="s">
        <v>184</v>
      </c>
    </row>
    <row r="65" spans="1:125" ht="337.5" x14ac:dyDescent="0.2">
      <c r="A65" s="64" t="s">
        <v>364</v>
      </c>
      <c r="B65" s="64" t="s">
        <v>365</v>
      </c>
      <c r="C65" s="65" t="s">
        <v>366</v>
      </c>
      <c r="D65" s="18" t="s">
        <v>539</v>
      </c>
      <c r="E65" s="18" t="s">
        <v>504</v>
      </c>
      <c r="F65" s="18" t="s">
        <v>540</v>
      </c>
      <c r="G65" s="18" t="s">
        <v>0</v>
      </c>
      <c r="H65" s="18" t="s">
        <v>0</v>
      </c>
      <c r="I65" s="18" t="s">
        <v>0</v>
      </c>
      <c r="J65" s="17" t="s">
        <v>0</v>
      </c>
      <c r="K65" s="18" t="s">
        <v>0</v>
      </c>
      <c r="L65" s="18" t="s">
        <v>0</v>
      </c>
      <c r="M65" s="18" t="s">
        <v>0</v>
      </c>
      <c r="N65" s="18" t="s">
        <v>0</v>
      </c>
      <c r="O65" s="18" t="s">
        <v>0</v>
      </c>
      <c r="P65" s="18" t="s">
        <v>0</v>
      </c>
      <c r="Q65" s="17" t="s">
        <v>0</v>
      </c>
      <c r="R65" s="18" t="s">
        <v>0</v>
      </c>
      <c r="S65" s="18" t="s">
        <v>0</v>
      </c>
      <c r="T65" s="18" t="s">
        <v>0</v>
      </c>
      <c r="U65" s="18" t="s">
        <v>0</v>
      </c>
      <c r="V65" s="18" t="s">
        <v>0</v>
      </c>
      <c r="W65" s="18" t="s">
        <v>0</v>
      </c>
      <c r="X65" s="18" t="s">
        <v>0</v>
      </c>
      <c r="Y65" s="18" t="s">
        <v>0</v>
      </c>
      <c r="Z65" s="18" t="s">
        <v>0</v>
      </c>
      <c r="AA65" s="18" t="s">
        <v>587</v>
      </c>
      <c r="AB65" s="18" t="s">
        <v>0</v>
      </c>
      <c r="AC65" s="18" t="s">
        <v>0</v>
      </c>
      <c r="AD65" s="18" t="s">
        <v>588</v>
      </c>
      <c r="AE65" s="18"/>
      <c r="AF65" s="18"/>
      <c r="AG65" s="17" t="s">
        <v>74</v>
      </c>
      <c r="AH65" s="17" t="s">
        <v>367</v>
      </c>
      <c r="AI65" s="35">
        <v>53065.8</v>
      </c>
      <c r="AJ65" s="35">
        <v>51237.2</v>
      </c>
      <c r="AK65" s="35">
        <v>0</v>
      </c>
      <c r="AL65" s="66">
        <v>0</v>
      </c>
      <c r="AM65" s="35">
        <v>26969.3</v>
      </c>
      <c r="AN65" s="35">
        <v>26969.3</v>
      </c>
      <c r="AO65" s="35">
        <v>3502.5</v>
      </c>
      <c r="AP65" s="35">
        <v>1942.5</v>
      </c>
      <c r="AQ65" s="35">
        <v>22594</v>
      </c>
      <c r="AR65" s="35">
        <v>22325.4</v>
      </c>
      <c r="AS65" s="35">
        <v>3152.7</v>
      </c>
      <c r="AT65" s="35">
        <v>0</v>
      </c>
      <c r="AU65" s="35">
        <v>0</v>
      </c>
      <c r="AV65" s="35">
        <v>0</v>
      </c>
      <c r="AW65" s="35">
        <f>AS65</f>
        <v>3152.7</v>
      </c>
      <c r="AX65" s="35">
        <v>0</v>
      </c>
      <c r="AY65" s="35">
        <v>0</v>
      </c>
      <c r="AZ65" s="35">
        <v>0</v>
      </c>
      <c r="BA65" s="35">
        <v>0</v>
      </c>
      <c r="BB65" s="35">
        <v>0</v>
      </c>
      <c r="BC65" s="35">
        <v>0</v>
      </c>
      <c r="BD65" s="35">
        <v>0</v>
      </c>
      <c r="BE65" s="35">
        <v>0</v>
      </c>
      <c r="BF65" s="35">
        <v>0</v>
      </c>
      <c r="BG65" s="35">
        <v>0</v>
      </c>
      <c r="BH65" s="35">
        <v>0</v>
      </c>
      <c r="BI65" s="35">
        <v>0</v>
      </c>
      <c r="BJ65" s="35">
        <v>0</v>
      </c>
      <c r="BK65" s="35">
        <v>0</v>
      </c>
      <c r="BL65" s="35">
        <v>0</v>
      </c>
      <c r="BM65" s="32">
        <v>42144.9</v>
      </c>
      <c r="BN65" s="32">
        <v>41879.9</v>
      </c>
      <c r="BO65" s="32">
        <v>0</v>
      </c>
      <c r="BP65" s="32">
        <v>0</v>
      </c>
      <c r="BQ65" s="32">
        <v>23886.799999999999</v>
      </c>
      <c r="BR65" s="32">
        <v>23886.799999999999</v>
      </c>
      <c r="BS65" s="32">
        <v>1942.5</v>
      </c>
      <c r="BT65" s="32">
        <v>1942.5</v>
      </c>
      <c r="BU65" s="32">
        <v>16315.6</v>
      </c>
      <c r="BV65" s="32">
        <v>16050.6</v>
      </c>
      <c r="BW65" s="32">
        <v>3152.7</v>
      </c>
      <c r="BX65" s="32">
        <v>0</v>
      </c>
      <c r="BY65" s="32">
        <v>0</v>
      </c>
      <c r="BZ65" s="32">
        <v>0</v>
      </c>
      <c r="CA65" s="32">
        <f>BW65</f>
        <v>3152.7</v>
      </c>
      <c r="CB65" s="32">
        <v>0</v>
      </c>
      <c r="CC65" s="32">
        <v>0</v>
      </c>
      <c r="CD65" s="32">
        <v>0</v>
      </c>
      <c r="CE65" s="32">
        <v>0</v>
      </c>
      <c r="CF65" s="32">
        <v>0</v>
      </c>
      <c r="CG65" s="35">
        <v>0</v>
      </c>
      <c r="CH65" s="35">
        <v>0</v>
      </c>
      <c r="CI65" s="35">
        <v>0</v>
      </c>
      <c r="CJ65" s="35">
        <v>0</v>
      </c>
      <c r="CK65" s="35">
        <v>0</v>
      </c>
      <c r="CL65" s="35">
        <v>0</v>
      </c>
      <c r="CM65" s="35">
        <v>0</v>
      </c>
      <c r="CN65" s="35">
        <v>0</v>
      </c>
      <c r="CO65" s="35">
        <v>0</v>
      </c>
      <c r="CP65" s="35">
        <v>0</v>
      </c>
      <c r="CQ65" s="35">
        <v>53065.8</v>
      </c>
      <c r="CR65" s="35">
        <v>0</v>
      </c>
      <c r="CS65" s="35">
        <v>26969.3</v>
      </c>
      <c r="CT65" s="35">
        <v>3502.5</v>
      </c>
      <c r="CU65" s="35">
        <v>22594</v>
      </c>
      <c r="CV65" s="35">
        <v>3152.7</v>
      </c>
      <c r="CW65" s="35">
        <v>0</v>
      </c>
      <c r="CX65" s="35">
        <v>0</v>
      </c>
      <c r="CY65" s="35">
        <v>0</v>
      </c>
      <c r="CZ65" s="35">
        <f>CV65</f>
        <v>3152.7</v>
      </c>
      <c r="DA65" s="35">
        <v>0</v>
      </c>
      <c r="DB65" s="35">
        <v>0</v>
      </c>
      <c r="DC65" s="35">
        <v>0</v>
      </c>
      <c r="DD65" s="35">
        <v>0</v>
      </c>
      <c r="DE65" s="35">
        <v>0</v>
      </c>
      <c r="DF65" s="35">
        <v>42144.9</v>
      </c>
      <c r="DG65" s="35">
        <v>0</v>
      </c>
      <c r="DH65" s="35">
        <v>23886.799999999999</v>
      </c>
      <c r="DI65" s="35">
        <v>1942.5</v>
      </c>
      <c r="DJ65" s="35">
        <v>16315.6</v>
      </c>
      <c r="DK65" s="32">
        <v>3152.7</v>
      </c>
      <c r="DL65" s="32">
        <v>0</v>
      </c>
      <c r="DM65" s="32">
        <v>0</v>
      </c>
      <c r="DN65" s="32">
        <v>0</v>
      </c>
      <c r="DO65" s="32">
        <f>DK65</f>
        <v>3152.7</v>
      </c>
      <c r="DP65" s="32">
        <v>0</v>
      </c>
      <c r="DQ65" s="32">
        <v>0</v>
      </c>
      <c r="DR65" s="32">
        <v>0</v>
      </c>
      <c r="DS65" s="32">
        <v>0</v>
      </c>
      <c r="DT65" s="32">
        <v>0</v>
      </c>
      <c r="DU65" s="19" t="s">
        <v>184</v>
      </c>
    </row>
    <row r="66" spans="1:125" s="1" customFormat="1" ht="101.25" x14ac:dyDescent="0.2">
      <c r="A66" s="11" t="s">
        <v>368</v>
      </c>
      <c r="B66" s="11" t="s">
        <v>369</v>
      </c>
      <c r="C66" s="10" t="s">
        <v>370</v>
      </c>
      <c r="D66" s="18" t="s">
        <v>541</v>
      </c>
      <c r="E66" s="18" t="s">
        <v>0</v>
      </c>
      <c r="F66" s="18" t="s">
        <v>0</v>
      </c>
      <c r="G66" s="18" t="s">
        <v>0</v>
      </c>
      <c r="H66" s="18" t="s">
        <v>0</v>
      </c>
      <c r="I66" s="18" t="s">
        <v>0</v>
      </c>
      <c r="J66" s="18" t="s">
        <v>0</v>
      </c>
      <c r="K66" s="18" t="s">
        <v>0</v>
      </c>
      <c r="L66" s="18" t="s">
        <v>0</v>
      </c>
      <c r="M66" s="18" t="s">
        <v>0</v>
      </c>
      <c r="N66" s="18" t="s">
        <v>0</v>
      </c>
      <c r="O66" s="18" t="s">
        <v>0</v>
      </c>
      <c r="P66" s="18" t="s">
        <v>0</v>
      </c>
      <c r="Q66" s="18" t="s">
        <v>0</v>
      </c>
      <c r="R66" s="18" t="s">
        <v>0</v>
      </c>
      <c r="S66" s="18" t="s">
        <v>0</v>
      </c>
      <c r="T66" s="18" t="s">
        <v>0</v>
      </c>
      <c r="U66" s="18" t="s">
        <v>0</v>
      </c>
      <c r="V66" s="18" t="s">
        <v>0</v>
      </c>
      <c r="W66" s="18" t="s">
        <v>0</v>
      </c>
      <c r="X66" s="18" t="s">
        <v>0</v>
      </c>
      <c r="Y66" s="18" t="s">
        <v>0</v>
      </c>
      <c r="Z66" s="18" t="s">
        <v>0</v>
      </c>
      <c r="AA66" s="18" t="s">
        <v>0</v>
      </c>
      <c r="AB66" s="18" t="s">
        <v>0</v>
      </c>
      <c r="AC66" s="18" t="s">
        <v>0</v>
      </c>
      <c r="AD66" s="18" t="s">
        <v>589</v>
      </c>
      <c r="AE66" s="12"/>
      <c r="AF66" s="12"/>
      <c r="AG66" s="3" t="s">
        <v>74</v>
      </c>
      <c r="AH66" s="3" t="s">
        <v>188</v>
      </c>
      <c r="AI66" s="32">
        <v>5966.8</v>
      </c>
      <c r="AJ66" s="32">
        <v>2477.5</v>
      </c>
      <c r="AK66" s="32">
        <v>0</v>
      </c>
      <c r="AL66" s="33">
        <v>0</v>
      </c>
      <c r="AM66" s="32">
        <v>0</v>
      </c>
      <c r="AN66" s="32">
        <v>0</v>
      </c>
      <c r="AO66" s="32">
        <v>0</v>
      </c>
      <c r="AP66" s="32">
        <v>0</v>
      </c>
      <c r="AQ66" s="32">
        <v>5966.8</v>
      </c>
      <c r="AR66" s="32">
        <v>2477.5</v>
      </c>
      <c r="AS66" s="32">
        <v>2000</v>
      </c>
      <c r="AT66" s="32">
        <v>0</v>
      </c>
      <c r="AU66" s="32">
        <v>0</v>
      </c>
      <c r="AV66" s="32">
        <v>0</v>
      </c>
      <c r="AW66" s="32">
        <v>2000</v>
      </c>
      <c r="AX66" s="32">
        <v>1960</v>
      </c>
      <c r="AY66" s="32">
        <v>0</v>
      </c>
      <c r="AZ66" s="32">
        <v>0</v>
      </c>
      <c r="BA66" s="32">
        <v>0</v>
      </c>
      <c r="BB66" s="32">
        <f>AX66</f>
        <v>1960</v>
      </c>
      <c r="BC66" s="32">
        <v>2000</v>
      </c>
      <c r="BD66" s="32">
        <v>0</v>
      </c>
      <c r="BE66" s="32">
        <v>0</v>
      </c>
      <c r="BF66" s="32">
        <v>0</v>
      </c>
      <c r="BG66" s="32">
        <v>2000</v>
      </c>
      <c r="BH66" s="32">
        <v>2000</v>
      </c>
      <c r="BI66" s="32">
        <v>0</v>
      </c>
      <c r="BJ66" s="32">
        <v>0</v>
      </c>
      <c r="BK66" s="32">
        <v>0</v>
      </c>
      <c r="BL66" s="32">
        <v>2000</v>
      </c>
      <c r="BM66" s="32">
        <v>5959.2</v>
      </c>
      <c r="BN66" s="32">
        <v>2477.5</v>
      </c>
      <c r="BO66" s="32">
        <v>0</v>
      </c>
      <c r="BP66" s="32">
        <v>0</v>
      </c>
      <c r="BQ66" s="32">
        <v>0</v>
      </c>
      <c r="BR66" s="32">
        <v>0</v>
      </c>
      <c r="BS66" s="32">
        <v>0</v>
      </c>
      <c r="BT66" s="32">
        <v>0</v>
      </c>
      <c r="BU66" s="32">
        <v>5959.2</v>
      </c>
      <c r="BV66" s="32">
        <v>2477.5</v>
      </c>
      <c r="BW66" s="32">
        <v>2000</v>
      </c>
      <c r="BX66" s="32">
        <v>0</v>
      </c>
      <c r="BY66" s="32">
        <v>0</v>
      </c>
      <c r="BZ66" s="32">
        <v>0</v>
      </c>
      <c r="CA66" s="32">
        <v>2000</v>
      </c>
      <c r="CB66" s="32">
        <v>1960</v>
      </c>
      <c r="CC66" s="32">
        <v>0</v>
      </c>
      <c r="CD66" s="32">
        <v>0</v>
      </c>
      <c r="CE66" s="32">
        <v>0</v>
      </c>
      <c r="CF66" s="32">
        <f>CB66</f>
        <v>1960</v>
      </c>
      <c r="CG66" s="32">
        <v>2000</v>
      </c>
      <c r="CH66" s="32">
        <v>0</v>
      </c>
      <c r="CI66" s="32">
        <v>0</v>
      </c>
      <c r="CJ66" s="32">
        <v>0</v>
      </c>
      <c r="CK66" s="32">
        <v>2000</v>
      </c>
      <c r="CL66" s="32">
        <v>2000</v>
      </c>
      <c r="CM66" s="32">
        <v>0</v>
      </c>
      <c r="CN66" s="32">
        <v>0</v>
      </c>
      <c r="CO66" s="32">
        <v>0</v>
      </c>
      <c r="CP66" s="32">
        <v>2000</v>
      </c>
      <c r="CQ66" s="32">
        <v>5966.8</v>
      </c>
      <c r="CR66" s="32">
        <v>0</v>
      </c>
      <c r="CS66" s="32">
        <v>0</v>
      </c>
      <c r="CT66" s="32">
        <v>0</v>
      </c>
      <c r="CU66" s="32">
        <v>5966.8</v>
      </c>
      <c r="CV66" s="32">
        <v>2000</v>
      </c>
      <c r="CW66" s="32">
        <v>0</v>
      </c>
      <c r="CX66" s="32">
        <v>0</v>
      </c>
      <c r="CY66" s="32">
        <v>0</v>
      </c>
      <c r="CZ66" s="32">
        <v>2000</v>
      </c>
      <c r="DA66" s="32">
        <v>1960</v>
      </c>
      <c r="DB66" s="32">
        <v>0</v>
      </c>
      <c r="DC66" s="32">
        <v>0</v>
      </c>
      <c r="DD66" s="32">
        <v>0</v>
      </c>
      <c r="DE66" s="32">
        <f>DA66</f>
        <v>1960</v>
      </c>
      <c r="DF66" s="32">
        <v>5959.2</v>
      </c>
      <c r="DG66" s="32">
        <v>0</v>
      </c>
      <c r="DH66" s="32">
        <v>0</v>
      </c>
      <c r="DI66" s="32">
        <v>0</v>
      </c>
      <c r="DJ66" s="32">
        <v>5959.2</v>
      </c>
      <c r="DK66" s="32">
        <v>2000</v>
      </c>
      <c r="DL66" s="32">
        <v>0</v>
      </c>
      <c r="DM66" s="32">
        <v>0</v>
      </c>
      <c r="DN66" s="32">
        <v>0</v>
      </c>
      <c r="DO66" s="32">
        <v>2000</v>
      </c>
      <c r="DP66" s="32">
        <v>1960</v>
      </c>
      <c r="DQ66" s="32">
        <v>0</v>
      </c>
      <c r="DR66" s="32">
        <v>0</v>
      </c>
      <c r="DS66" s="32">
        <v>0</v>
      </c>
      <c r="DT66" s="32">
        <f>DP66</f>
        <v>1960</v>
      </c>
      <c r="DU66" s="13" t="s">
        <v>184</v>
      </c>
    </row>
    <row r="67" spans="1:125" s="9" customFormat="1" ht="94.5" x14ac:dyDescent="0.2">
      <c r="A67" s="5" t="s">
        <v>371</v>
      </c>
      <c r="B67" s="5" t="s">
        <v>372</v>
      </c>
      <c r="C67" s="6" t="s">
        <v>373</v>
      </c>
      <c r="D67" s="47" t="s">
        <v>173</v>
      </c>
      <c r="E67" s="47" t="s">
        <v>173</v>
      </c>
      <c r="F67" s="47" t="s">
        <v>173</v>
      </c>
      <c r="G67" s="47" t="s">
        <v>173</v>
      </c>
      <c r="H67" s="47" t="s">
        <v>173</v>
      </c>
      <c r="I67" s="47" t="s">
        <v>173</v>
      </c>
      <c r="J67" s="47" t="s">
        <v>173</v>
      </c>
      <c r="K67" s="47" t="s">
        <v>173</v>
      </c>
      <c r="L67" s="47" t="s">
        <v>173</v>
      </c>
      <c r="M67" s="47" t="s">
        <v>173</v>
      </c>
      <c r="N67" s="47" t="s">
        <v>173</v>
      </c>
      <c r="O67" s="47" t="s">
        <v>173</v>
      </c>
      <c r="P67" s="47" t="s">
        <v>173</v>
      </c>
      <c r="Q67" s="47" t="s">
        <v>173</v>
      </c>
      <c r="R67" s="47" t="s">
        <v>173</v>
      </c>
      <c r="S67" s="47" t="s">
        <v>173</v>
      </c>
      <c r="T67" s="47" t="s">
        <v>173</v>
      </c>
      <c r="U67" s="47" t="s">
        <v>173</v>
      </c>
      <c r="V67" s="47" t="s">
        <v>173</v>
      </c>
      <c r="W67" s="47" t="s">
        <v>173</v>
      </c>
      <c r="X67" s="47" t="s">
        <v>173</v>
      </c>
      <c r="Y67" s="47" t="s">
        <v>173</v>
      </c>
      <c r="Z67" s="47" t="s">
        <v>173</v>
      </c>
      <c r="AA67" s="47" t="s">
        <v>173</v>
      </c>
      <c r="AB67" s="47" t="s">
        <v>173</v>
      </c>
      <c r="AC67" s="47" t="s">
        <v>173</v>
      </c>
      <c r="AD67" s="47" t="s">
        <v>173</v>
      </c>
      <c r="AE67" s="7" t="s">
        <v>173</v>
      </c>
      <c r="AF67" s="7" t="s">
        <v>173</v>
      </c>
      <c r="AG67" s="7" t="s">
        <v>173</v>
      </c>
      <c r="AH67" s="7" t="s">
        <v>173</v>
      </c>
      <c r="AI67" s="30">
        <v>226200.3</v>
      </c>
      <c r="AJ67" s="30">
        <v>219955.1</v>
      </c>
      <c r="AK67" s="30">
        <v>40885.4</v>
      </c>
      <c r="AL67" s="31">
        <v>40358.9</v>
      </c>
      <c r="AM67" s="30">
        <v>185314.9</v>
      </c>
      <c r="AN67" s="30">
        <v>179596.2</v>
      </c>
      <c r="AO67" s="30">
        <v>0</v>
      </c>
      <c r="AP67" s="30">
        <v>0</v>
      </c>
      <c r="AQ67" s="30">
        <v>0</v>
      </c>
      <c r="AR67" s="30">
        <v>0</v>
      </c>
      <c r="AS67" s="30">
        <f>AS68+AS72+AS86</f>
        <v>319931.7</v>
      </c>
      <c r="AT67" s="30">
        <f t="shared" ref="AT67:AW67" si="332">AT68+AT72+AT86</f>
        <v>108416.9</v>
      </c>
      <c r="AU67" s="30">
        <f t="shared" si="332"/>
        <v>211514.80000000002</v>
      </c>
      <c r="AV67" s="30">
        <f t="shared" si="332"/>
        <v>0</v>
      </c>
      <c r="AW67" s="30">
        <f t="shared" si="332"/>
        <v>0</v>
      </c>
      <c r="AX67" s="30">
        <f t="shared" ref="AX67" si="333">AX68+AX72+AX86</f>
        <v>278755.8</v>
      </c>
      <c r="AY67" s="30">
        <f t="shared" ref="AY67" si="334">AY68+AY72+AY86</f>
        <v>90416.3</v>
      </c>
      <c r="AZ67" s="30">
        <f t="shared" ref="AZ67" si="335">AZ68+AZ72+AZ86</f>
        <v>188339.49999999997</v>
      </c>
      <c r="BA67" s="30">
        <f t="shared" ref="BA67" si="336">BA68+BA72+BA86</f>
        <v>0</v>
      </c>
      <c r="BB67" s="30">
        <f t="shared" ref="BB67" si="337">BB68+BB72+BB86</f>
        <v>0</v>
      </c>
      <c r="BC67" s="30">
        <f t="shared" ref="BC67" si="338">BC68+BC72+BC86</f>
        <v>279131.7</v>
      </c>
      <c r="BD67" s="30">
        <f t="shared" ref="BD67" si="339">BD68+BD72+BD86</f>
        <v>90264.9</v>
      </c>
      <c r="BE67" s="30">
        <f t="shared" ref="BE67" si="340">BE68+BE72+BE86</f>
        <v>188866.79999999996</v>
      </c>
      <c r="BF67" s="30">
        <f t="shared" ref="BF67" si="341">BF68+BF72+BF86</f>
        <v>0</v>
      </c>
      <c r="BG67" s="30">
        <f t="shared" ref="BG67" si="342">BG68+BG72+BG86</f>
        <v>0</v>
      </c>
      <c r="BH67" s="30">
        <f t="shared" ref="BH67" si="343">BH68+BH72+BH86</f>
        <v>279131.7</v>
      </c>
      <c r="BI67" s="30">
        <f t="shared" ref="BI67" si="344">BI68+BI72+BI86</f>
        <v>90264.9</v>
      </c>
      <c r="BJ67" s="30">
        <f t="shared" ref="BJ67" si="345">BJ68+BJ72+BJ86</f>
        <v>188866.79999999996</v>
      </c>
      <c r="BK67" s="30">
        <f t="shared" ref="BK67" si="346">BK68+BK72+BK86</f>
        <v>0</v>
      </c>
      <c r="BL67" s="30">
        <f t="shared" ref="BL67" si="347">BL68+BL72+BL86</f>
        <v>0</v>
      </c>
      <c r="BM67" s="30">
        <v>182902.9</v>
      </c>
      <c r="BN67" s="30">
        <v>179134.6</v>
      </c>
      <c r="BO67" s="30">
        <v>29850.7</v>
      </c>
      <c r="BP67" s="30">
        <v>29324.2</v>
      </c>
      <c r="BQ67" s="30">
        <v>153052.20000000001</v>
      </c>
      <c r="BR67" s="30">
        <v>149810.4</v>
      </c>
      <c r="BS67" s="30">
        <v>0</v>
      </c>
      <c r="BT67" s="30">
        <v>0</v>
      </c>
      <c r="BU67" s="30">
        <v>0</v>
      </c>
      <c r="BV67" s="30">
        <v>0</v>
      </c>
      <c r="BW67" s="30">
        <f>BW68+BW72+BW86</f>
        <v>293300.5</v>
      </c>
      <c r="BX67" s="30">
        <f t="shared" ref="BX67" si="348">BX68+BX72+BX86</f>
        <v>91310.7</v>
      </c>
      <c r="BY67" s="30">
        <f t="shared" ref="BY67" si="349">BY68+BY72+BY86</f>
        <v>201989.8</v>
      </c>
      <c r="BZ67" s="30">
        <f t="shared" ref="BZ67" si="350">BZ68+BZ72+BZ86</f>
        <v>0</v>
      </c>
      <c r="CA67" s="30">
        <f t="shared" ref="CA67" si="351">CA68+CA72+CA86</f>
        <v>0</v>
      </c>
      <c r="CB67" s="30">
        <f t="shared" ref="CB67" si="352">CB68+CB72+CB86</f>
        <v>278755.8</v>
      </c>
      <c r="CC67" s="30">
        <f t="shared" ref="CC67" si="353">CC68+CC72+CC86</f>
        <v>90416.3</v>
      </c>
      <c r="CD67" s="30">
        <f t="shared" ref="CD67" si="354">CD68+CD72+CD86</f>
        <v>188339.49999999997</v>
      </c>
      <c r="CE67" s="30">
        <f t="shared" ref="CE67" si="355">CE68+CE72+CE86</f>
        <v>0</v>
      </c>
      <c r="CF67" s="30">
        <f t="shared" ref="CF67" si="356">CF68+CF72+CF86</f>
        <v>0</v>
      </c>
      <c r="CG67" s="30">
        <f t="shared" ref="CG67" si="357">CG68+CG72+CG86</f>
        <v>279131.7</v>
      </c>
      <c r="CH67" s="30">
        <f t="shared" ref="CH67" si="358">CH68+CH72+CH86</f>
        <v>90264.9</v>
      </c>
      <c r="CI67" s="30">
        <f t="shared" ref="CI67" si="359">CI68+CI72+CI86</f>
        <v>188866.79999999996</v>
      </c>
      <c r="CJ67" s="30">
        <f t="shared" ref="CJ67" si="360">CJ68+CJ72+CJ86</f>
        <v>0</v>
      </c>
      <c r="CK67" s="30">
        <f t="shared" ref="CK67" si="361">CK68+CK72+CK86</f>
        <v>0</v>
      </c>
      <c r="CL67" s="30">
        <f t="shared" ref="CL67" si="362">CL68+CL72+CL86</f>
        <v>279131.7</v>
      </c>
      <c r="CM67" s="30">
        <f t="shared" ref="CM67" si="363">CM68+CM72+CM86</f>
        <v>90264.9</v>
      </c>
      <c r="CN67" s="30">
        <f t="shared" ref="CN67" si="364">CN68+CN72+CN86</f>
        <v>188866.79999999996</v>
      </c>
      <c r="CO67" s="30">
        <f t="shared" ref="CO67" si="365">CO68+CO72+CO86</f>
        <v>0</v>
      </c>
      <c r="CP67" s="30">
        <f t="shared" ref="CP67" si="366">CP68+CP72+CP86</f>
        <v>0</v>
      </c>
      <c r="CQ67" s="30">
        <v>226200.3</v>
      </c>
      <c r="CR67" s="30">
        <v>40885.4</v>
      </c>
      <c r="CS67" s="30">
        <v>185314.9</v>
      </c>
      <c r="CT67" s="30">
        <v>0</v>
      </c>
      <c r="CU67" s="30">
        <v>0</v>
      </c>
      <c r="CV67" s="30">
        <f>CV68+CV72+CV86</f>
        <v>319931.7</v>
      </c>
      <c r="CW67" s="30">
        <f t="shared" ref="CW67:DE67" si="367">CW68+CW72+CW86</f>
        <v>108416.9</v>
      </c>
      <c r="CX67" s="30">
        <f t="shared" si="367"/>
        <v>211514.80000000002</v>
      </c>
      <c r="CY67" s="30">
        <f t="shared" si="367"/>
        <v>0</v>
      </c>
      <c r="CZ67" s="30">
        <f t="shared" si="367"/>
        <v>0</v>
      </c>
      <c r="DA67" s="30">
        <f t="shared" si="367"/>
        <v>278755.8</v>
      </c>
      <c r="DB67" s="30">
        <f t="shared" si="367"/>
        <v>90416.3</v>
      </c>
      <c r="DC67" s="30">
        <f t="shared" si="367"/>
        <v>188339.49999999997</v>
      </c>
      <c r="DD67" s="30">
        <f t="shared" si="367"/>
        <v>0</v>
      </c>
      <c r="DE67" s="30">
        <f t="shared" si="367"/>
        <v>0</v>
      </c>
      <c r="DF67" s="30">
        <v>182902.9</v>
      </c>
      <c r="DG67" s="30">
        <v>29850.7</v>
      </c>
      <c r="DH67" s="30">
        <v>153052.20000000001</v>
      </c>
      <c r="DI67" s="30">
        <v>0</v>
      </c>
      <c r="DJ67" s="30">
        <v>0</v>
      </c>
      <c r="DK67" s="30">
        <f>DK68+DK72+DK86</f>
        <v>293300.5</v>
      </c>
      <c r="DL67" s="30">
        <f t="shared" ref="DL67:DT67" si="368">DL68+DL72+DL86</f>
        <v>91310.7</v>
      </c>
      <c r="DM67" s="30">
        <f t="shared" si="368"/>
        <v>201989.8</v>
      </c>
      <c r="DN67" s="30">
        <f t="shared" si="368"/>
        <v>0</v>
      </c>
      <c r="DO67" s="30">
        <f t="shared" si="368"/>
        <v>0</v>
      </c>
      <c r="DP67" s="30">
        <f t="shared" si="368"/>
        <v>278755.8</v>
      </c>
      <c r="DQ67" s="30">
        <f t="shared" si="368"/>
        <v>90416.3</v>
      </c>
      <c r="DR67" s="30">
        <f t="shared" si="368"/>
        <v>188339.49999999997</v>
      </c>
      <c r="DS67" s="30">
        <f t="shared" si="368"/>
        <v>0</v>
      </c>
      <c r="DT67" s="30">
        <f t="shared" si="368"/>
        <v>0</v>
      </c>
      <c r="DU67" s="8" t="s">
        <v>0</v>
      </c>
    </row>
    <row r="68" spans="1:125" s="9" customFormat="1" ht="21" x14ac:dyDescent="0.2">
      <c r="A68" s="5" t="s">
        <v>374</v>
      </c>
      <c r="B68" s="5" t="s">
        <v>375</v>
      </c>
      <c r="C68" s="6" t="s">
        <v>376</v>
      </c>
      <c r="D68" s="47" t="s">
        <v>173</v>
      </c>
      <c r="E68" s="47" t="s">
        <v>173</v>
      </c>
      <c r="F68" s="47" t="s">
        <v>173</v>
      </c>
      <c r="G68" s="47" t="s">
        <v>173</v>
      </c>
      <c r="H68" s="47" t="s">
        <v>173</v>
      </c>
      <c r="I68" s="47" t="s">
        <v>173</v>
      </c>
      <c r="J68" s="47" t="s">
        <v>173</v>
      </c>
      <c r="K68" s="47" t="s">
        <v>173</v>
      </c>
      <c r="L68" s="47" t="s">
        <v>173</v>
      </c>
      <c r="M68" s="47" t="s">
        <v>173</v>
      </c>
      <c r="N68" s="47" t="s">
        <v>173</v>
      </c>
      <c r="O68" s="47" t="s">
        <v>173</v>
      </c>
      <c r="P68" s="47" t="s">
        <v>173</v>
      </c>
      <c r="Q68" s="47" t="s">
        <v>173</v>
      </c>
      <c r="R68" s="47" t="s">
        <v>173</v>
      </c>
      <c r="S68" s="47" t="s">
        <v>173</v>
      </c>
      <c r="T68" s="47" t="s">
        <v>173</v>
      </c>
      <c r="U68" s="47" t="s">
        <v>173</v>
      </c>
      <c r="V68" s="47" t="s">
        <v>173</v>
      </c>
      <c r="W68" s="47" t="s">
        <v>173</v>
      </c>
      <c r="X68" s="47" t="s">
        <v>173</v>
      </c>
      <c r="Y68" s="47" t="s">
        <v>173</v>
      </c>
      <c r="Z68" s="47" t="s">
        <v>173</v>
      </c>
      <c r="AA68" s="47" t="s">
        <v>173</v>
      </c>
      <c r="AB68" s="47" t="s">
        <v>173</v>
      </c>
      <c r="AC68" s="47" t="s">
        <v>173</v>
      </c>
      <c r="AD68" s="47" t="s">
        <v>173</v>
      </c>
      <c r="AE68" s="7" t="s">
        <v>173</v>
      </c>
      <c r="AF68" s="7" t="s">
        <v>173</v>
      </c>
      <c r="AG68" s="7" t="s">
        <v>173</v>
      </c>
      <c r="AH68" s="7" t="s">
        <v>173</v>
      </c>
      <c r="AI68" s="30">
        <v>1126</v>
      </c>
      <c r="AJ68" s="30">
        <v>912.5</v>
      </c>
      <c r="AK68" s="30">
        <v>1126</v>
      </c>
      <c r="AL68" s="31">
        <v>912.5</v>
      </c>
      <c r="AM68" s="30">
        <v>0</v>
      </c>
      <c r="AN68" s="30">
        <v>0</v>
      </c>
      <c r="AO68" s="30">
        <v>0</v>
      </c>
      <c r="AP68" s="30">
        <v>0</v>
      </c>
      <c r="AQ68" s="30">
        <v>0</v>
      </c>
      <c r="AR68" s="30">
        <v>0</v>
      </c>
      <c r="AS68" s="30">
        <f>SUM(AS69:AS71)</f>
        <v>2519.6999999999998</v>
      </c>
      <c r="AT68" s="30">
        <f t="shared" ref="AT68:AW68" si="369">SUM(AT69:AT71)</f>
        <v>2519.6999999999998</v>
      </c>
      <c r="AU68" s="30">
        <f t="shared" si="369"/>
        <v>0</v>
      </c>
      <c r="AV68" s="30">
        <f t="shared" si="369"/>
        <v>0</v>
      </c>
      <c r="AW68" s="30">
        <f t="shared" si="369"/>
        <v>0</v>
      </c>
      <c r="AX68" s="30">
        <f t="shared" ref="AX68" si="370">SUM(AX69:AX71)</f>
        <v>1625.3</v>
      </c>
      <c r="AY68" s="30">
        <f t="shared" ref="AY68" si="371">SUM(AY69:AY71)</f>
        <v>1625.3</v>
      </c>
      <c r="AZ68" s="30">
        <f t="shared" ref="AZ68" si="372">SUM(AZ69:AZ71)</f>
        <v>0</v>
      </c>
      <c r="BA68" s="30">
        <f t="shared" ref="BA68" si="373">SUM(BA69:BA71)</f>
        <v>0</v>
      </c>
      <c r="BB68" s="30">
        <f t="shared" ref="BB68" si="374">SUM(BB69:BB71)</f>
        <v>0</v>
      </c>
      <c r="BC68" s="30">
        <f t="shared" ref="BC68" si="375">SUM(BC69:BC71)</f>
        <v>1473.9</v>
      </c>
      <c r="BD68" s="30">
        <f t="shared" ref="BD68" si="376">SUM(BD69:BD71)</f>
        <v>1473.9</v>
      </c>
      <c r="BE68" s="30">
        <f t="shared" ref="BE68" si="377">SUM(BE69:BE71)</f>
        <v>0</v>
      </c>
      <c r="BF68" s="30">
        <f t="shared" ref="BF68" si="378">SUM(BF69:BF71)</f>
        <v>0</v>
      </c>
      <c r="BG68" s="30">
        <f t="shared" ref="BG68" si="379">SUM(BG69:BG71)</f>
        <v>0</v>
      </c>
      <c r="BH68" s="30">
        <f t="shared" ref="BH68" si="380">SUM(BH69:BH71)</f>
        <v>1473.9</v>
      </c>
      <c r="BI68" s="30">
        <f t="shared" ref="BI68" si="381">SUM(BI69:BI71)</f>
        <v>1473.9</v>
      </c>
      <c r="BJ68" s="30">
        <f t="shared" ref="BJ68" si="382">SUM(BJ69:BJ71)</f>
        <v>0</v>
      </c>
      <c r="BK68" s="30">
        <f t="shared" ref="BK68" si="383">SUM(BK69:BK71)</f>
        <v>0</v>
      </c>
      <c r="BL68" s="30">
        <f t="shared" ref="BL68" si="384">SUM(BL69:BL71)</f>
        <v>0</v>
      </c>
      <c r="BM68" s="30">
        <v>1126</v>
      </c>
      <c r="BN68" s="30">
        <v>912.5</v>
      </c>
      <c r="BO68" s="30">
        <v>1126</v>
      </c>
      <c r="BP68" s="30">
        <v>912.5</v>
      </c>
      <c r="BQ68" s="30">
        <v>0</v>
      </c>
      <c r="BR68" s="30">
        <v>0</v>
      </c>
      <c r="BS68" s="30">
        <v>0</v>
      </c>
      <c r="BT68" s="30">
        <v>0</v>
      </c>
      <c r="BU68" s="30">
        <v>0</v>
      </c>
      <c r="BV68" s="30">
        <v>0</v>
      </c>
      <c r="BW68" s="30">
        <f>SUM(BW69:BW71)</f>
        <v>2519.6999999999998</v>
      </c>
      <c r="BX68" s="30">
        <f t="shared" ref="BX68" si="385">SUM(BX69:BX71)</f>
        <v>2519.6999999999998</v>
      </c>
      <c r="BY68" s="30">
        <f t="shared" ref="BY68" si="386">SUM(BY69:BY71)</f>
        <v>0</v>
      </c>
      <c r="BZ68" s="30">
        <f t="shared" ref="BZ68" si="387">SUM(BZ69:BZ71)</f>
        <v>0</v>
      </c>
      <c r="CA68" s="30">
        <f t="shared" ref="CA68" si="388">SUM(CA69:CA71)</f>
        <v>0</v>
      </c>
      <c r="CB68" s="30">
        <f t="shared" ref="CB68" si="389">SUM(CB69:CB71)</f>
        <v>1625.3</v>
      </c>
      <c r="CC68" s="30">
        <f t="shared" ref="CC68" si="390">SUM(CC69:CC71)</f>
        <v>1625.3</v>
      </c>
      <c r="CD68" s="30">
        <f t="shared" ref="CD68" si="391">SUM(CD69:CD71)</f>
        <v>0</v>
      </c>
      <c r="CE68" s="30">
        <f t="shared" ref="CE68" si="392">SUM(CE69:CE71)</f>
        <v>0</v>
      </c>
      <c r="CF68" s="30">
        <f t="shared" ref="CF68" si="393">SUM(CF69:CF71)</f>
        <v>0</v>
      </c>
      <c r="CG68" s="30">
        <f t="shared" ref="CG68" si="394">SUM(CG69:CG71)</f>
        <v>1473.9</v>
      </c>
      <c r="CH68" s="30">
        <f t="shared" ref="CH68" si="395">SUM(CH69:CH71)</f>
        <v>1473.9</v>
      </c>
      <c r="CI68" s="30">
        <f t="shared" ref="CI68" si="396">SUM(CI69:CI71)</f>
        <v>0</v>
      </c>
      <c r="CJ68" s="30">
        <f t="shared" ref="CJ68" si="397">SUM(CJ69:CJ71)</f>
        <v>0</v>
      </c>
      <c r="CK68" s="30">
        <f t="shared" ref="CK68" si="398">SUM(CK69:CK71)</f>
        <v>0</v>
      </c>
      <c r="CL68" s="30">
        <f t="shared" ref="CL68" si="399">SUM(CL69:CL71)</f>
        <v>1473.9</v>
      </c>
      <c r="CM68" s="30">
        <f t="shared" ref="CM68" si="400">SUM(CM69:CM71)</f>
        <v>1473.9</v>
      </c>
      <c r="CN68" s="30">
        <f t="shared" ref="CN68" si="401">SUM(CN69:CN71)</f>
        <v>0</v>
      </c>
      <c r="CO68" s="30">
        <f t="shared" ref="CO68" si="402">SUM(CO69:CO71)</f>
        <v>0</v>
      </c>
      <c r="CP68" s="30">
        <f t="shared" ref="CP68" si="403">SUM(CP69:CP71)</f>
        <v>0</v>
      </c>
      <c r="CQ68" s="30">
        <v>1126</v>
      </c>
      <c r="CR68" s="30">
        <v>1126</v>
      </c>
      <c r="CS68" s="30">
        <v>0</v>
      </c>
      <c r="CT68" s="30">
        <v>0</v>
      </c>
      <c r="CU68" s="30">
        <v>0</v>
      </c>
      <c r="CV68" s="30">
        <f>SUM(CV69:CV71)</f>
        <v>2519.6999999999998</v>
      </c>
      <c r="CW68" s="30">
        <f t="shared" ref="CW68:DE68" si="404">SUM(CW69:CW71)</f>
        <v>2519.6999999999998</v>
      </c>
      <c r="CX68" s="30">
        <f t="shared" si="404"/>
        <v>0</v>
      </c>
      <c r="CY68" s="30">
        <f t="shared" si="404"/>
        <v>0</v>
      </c>
      <c r="CZ68" s="30">
        <f t="shared" si="404"/>
        <v>0</v>
      </c>
      <c r="DA68" s="30">
        <f t="shared" si="404"/>
        <v>1625.3</v>
      </c>
      <c r="DB68" s="30">
        <f t="shared" si="404"/>
        <v>1625.3</v>
      </c>
      <c r="DC68" s="30">
        <f t="shared" si="404"/>
        <v>0</v>
      </c>
      <c r="DD68" s="30">
        <f t="shared" si="404"/>
        <v>0</v>
      </c>
      <c r="DE68" s="30">
        <f t="shared" si="404"/>
        <v>0</v>
      </c>
      <c r="DF68" s="30">
        <v>1126</v>
      </c>
      <c r="DG68" s="30">
        <v>1126</v>
      </c>
      <c r="DH68" s="30">
        <v>0</v>
      </c>
      <c r="DI68" s="30">
        <v>0</v>
      </c>
      <c r="DJ68" s="30">
        <v>0</v>
      </c>
      <c r="DK68" s="30">
        <f>SUM(DK69:DK71)</f>
        <v>2519.6999999999998</v>
      </c>
      <c r="DL68" s="30">
        <f t="shared" ref="DL68:DT68" si="405">SUM(DL69:DL71)</f>
        <v>2519.6999999999998</v>
      </c>
      <c r="DM68" s="30">
        <f t="shared" si="405"/>
        <v>0</v>
      </c>
      <c r="DN68" s="30">
        <f t="shared" si="405"/>
        <v>0</v>
      </c>
      <c r="DO68" s="30">
        <f t="shared" si="405"/>
        <v>0</v>
      </c>
      <c r="DP68" s="30">
        <f t="shared" si="405"/>
        <v>1625.3</v>
      </c>
      <c r="DQ68" s="30">
        <f t="shared" si="405"/>
        <v>1625.3</v>
      </c>
      <c r="DR68" s="30">
        <f t="shared" si="405"/>
        <v>0</v>
      </c>
      <c r="DS68" s="30">
        <f t="shared" si="405"/>
        <v>0</v>
      </c>
      <c r="DT68" s="30">
        <f t="shared" si="405"/>
        <v>0</v>
      </c>
      <c r="DU68" s="8" t="s">
        <v>0</v>
      </c>
    </row>
    <row r="69" spans="1:125" s="1" customFormat="1" ht="123.75" x14ac:dyDescent="0.2">
      <c r="A69" s="11" t="s">
        <v>377</v>
      </c>
      <c r="B69" s="11" t="s">
        <v>378</v>
      </c>
      <c r="C69" s="10" t="s">
        <v>379</v>
      </c>
      <c r="D69" s="18" t="s">
        <v>590</v>
      </c>
      <c r="E69" s="18" t="s">
        <v>0</v>
      </c>
      <c r="F69" s="18" t="s">
        <v>0</v>
      </c>
      <c r="G69" s="18" t="s">
        <v>0</v>
      </c>
      <c r="H69" s="18" t="s">
        <v>0</v>
      </c>
      <c r="I69" s="18" t="s">
        <v>0</v>
      </c>
      <c r="J69" s="18" t="s">
        <v>0</v>
      </c>
      <c r="K69" s="18" t="s">
        <v>0</v>
      </c>
      <c r="L69" s="18" t="s">
        <v>0</v>
      </c>
      <c r="M69" s="18" t="s">
        <v>0</v>
      </c>
      <c r="N69" s="18" t="s">
        <v>0</v>
      </c>
      <c r="O69" s="18" t="s">
        <v>0</v>
      </c>
      <c r="P69" s="18" t="s">
        <v>0</v>
      </c>
      <c r="Q69" s="18" t="s">
        <v>0</v>
      </c>
      <c r="R69" s="18" t="s">
        <v>0</v>
      </c>
      <c r="S69" s="18" t="s">
        <v>0</v>
      </c>
      <c r="T69" s="18" t="s">
        <v>0</v>
      </c>
      <c r="U69" s="18" t="s">
        <v>0</v>
      </c>
      <c r="V69" s="18" t="s">
        <v>0</v>
      </c>
      <c r="W69" s="18" t="s">
        <v>0</v>
      </c>
      <c r="X69" s="18" t="s">
        <v>591</v>
      </c>
      <c r="Y69" s="18" t="s">
        <v>0</v>
      </c>
      <c r="Z69" s="18" t="s">
        <v>0</v>
      </c>
      <c r="AA69" s="18"/>
      <c r="AB69" s="18" t="s">
        <v>0</v>
      </c>
      <c r="AC69" s="18" t="s">
        <v>0</v>
      </c>
      <c r="AD69" s="18" t="s">
        <v>592</v>
      </c>
      <c r="AE69" s="12"/>
      <c r="AF69" s="12"/>
      <c r="AG69" s="3" t="s">
        <v>0</v>
      </c>
      <c r="AH69" s="3" t="s">
        <v>380</v>
      </c>
      <c r="AI69" s="32">
        <v>0</v>
      </c>
      <c r="AJ69" s="32">
        <v>0</v>
      </c>
      <c r="AK69" s="32">
        <v>0</v>
      </c>
      <c r="AL69" s="33">
        <v>0</v>
      </c>
      <c r="AM69" s="32">
        <v>0</v>
      </c>
      <c r="AN69" s="32">
        <v>0</v>
      </c>
      <c r="AO69" s="32">
        <v>0</v>
      </c>
      <c r="AP69" s="32">
        <v>0</v>
      </c>
      <c r="AQ69" s="32">
        <v>0</v>
      </c>
      <c r="AR69" s="32">
        <v>0</v>
      </c>
      <c r="AS69" s="32">
        <v>0</v>
      </c>
      <c r="AT69" s="32">
        <v>0</v>
      </c>
      <c r="AU69" s="32">
        <v>0</v>
      </c>
      <c r="AV69" s="32">
        <v>0</v>
      </c>
      <c r="AW69" s="32">
        <v>0</v>
      </c>
      <c r="AX69" s="32">
        <v>208.1</v>
      </c>
      <c r="AY69" s="32">
        <v>208.1</v>
      </c>
      <c r="AZ69" s="32">
        <v>0</v>
      </c>
      <c r="BA69" s="32">
        <v>0</v>
      </c>
      <c r="BB69" s="32">
        <v>0</v>
      </c>
      <c r="BC69" s="32">
        <v>0</v>
      </c>
      <c r="BD69" s="32">
        <v>0</v>
      </c>
      <c r="BE69" s="32">
        <v>0</v>
      </c>
      <c r="BF69" s="32">
        <v>0</v>
      </c>
      <c r="BG69" s="32">
        <v>0</v>
      </c>
      <c r="BH69" s="32">
        <v>0</v>
      </c>
      <c r="BI69" s="32">
        <v>0</v>
      </c>
      <c r="BJ69" s="32">
        <v>0</v>
      </c>
      <c r="BK69" s="32">
        <v>0</v>
      </c>
      <c r="BL69" s="32">
        <v>0</v>
      </c>
      <c r="BM69" s="32">
        <v>0</v>
      </c>
      <c r="BN69" s="32">
        <v>0</v>
      </c>
      <c r="BO69" s="32">
        <v>0</v>
      </c>
      <c r="BP69" s="32">
        <v>0</v>
      </c>
      <c r="BQ69" s="32">
        <v>0</v>
      </c>
      <c r="BR69" s="32">
        <v>0</v>
      </c>
      <c r="BS69" s="32">
        <v>0</v>
      </c>
      <c r="BT69" s="32">
        <v>0</v>
      </c>
      <c r="BU69" s="32">
        <v>0</v>
      </c>
      <c r="BV69" s="32">
        <v>0</v>
      </c>
      <c r="BW69" s="32">
        <v>0</v>
      </c>
      <c r="BX69" s="32">
        <v>0</v>
      </c>
      <c r="BY69" s="32">
        <v>0</v>
      </c>
      <c r="BZ69" s="32">
        <v>0</v>
      </c>
      <c r="CA69" s="32">
        <v>0</v>
      </c>
      <c r="CB69" s="32">
        <v>208.1</v>
      </c>
      <c r="CC69" s="32">
        <v>208.1</v>
      </c>
      <c r="CD69" s="32">
        <v>0</v>
      </c>
      <c r="CE69" s="32">
        <v>0</v>
      </c>
      <c r="CF69" s="32">
        <v>0</v>
      </c>
      <c r="CG69" s="32">
        <v>0</v>
      </c>
      <c r="CH69" s="32">
        <v>0</v>
      </c>
      <c r="CI69" s="32">
        <v>0</v>
      </c>
      <c r="CJ69" s="32">
        <v>0</v>
      </c>
      <c r="CK69" s="32">
        <v>0</v>
      </c>
      <c r="CL69" s="32">
        <v>0</v>
      </c>
      <c r="CM69" s="32">
        <v>0</v>
      </c>
      <c r="CN69" s="32">
        <v>0</v>
      </c>
      <c r="CO69" s="32">
        <v>0</v>
      </c>
      <c r="CP69" s="32">
        <v>0</v>
      </c>
      <c r="CQ69" s="32">
        <v>0</v>
      </c>
      <c r="CR69" s="32">
        <v>0</v>
      </c>
      <c r="CS69" s="32">
        <v>0</v>
      </c>
      <c r="CT69" s="32">
        <v>0</v>
      </c>
      <c r="CU69" s="32">
        <v>0</v>
      </c>
      <c r="CV69" s="32">
        <v>0</v>
      </c>
      <c r="CW69" s="32">
        <v>0</v>
      </c>
      <c r="CX69" s="32">
        <v>0</v>
      </c>
      <c r="CY69" s="32">
        <v>0</v>
      </c>
      <c r="CZ69" s="32">
        <v>0</v>
      </c>
      <c r="DA69" s="32">
        <v>208.1</v>
      </c>
      <c r="DB69" s="32">
        <v>208.1</v>
      </c>
      <c r="DC69" s="32">
        <v>0</v>
      </c>
      <c r="DD69" s="32">
        <v>0</v>
      </c>
      <c r="DE69" s="32">
        <v>0</v>
      </c>
      <c r="DF69" s="32">
        <v>0</v>
      </c>
      <c r="DG69" s="32">
        <v>0</v>
      </c>
      <c r="DH69" s="32">
        <v>0</v>
      </c>
      <c r="DI69" s="32">
        <v>0</v>
      </c>
      <c r="DJ69" s="32">
        <v>0</v>
      </c>
      <c r="DK69" s="32">
        <v>0</v>
      </c>
      <c r="DL69" s="32">
        <v>0</v>
      </c>
      <c r="DM69" s="32">
        <v>0</v>
      </c>
      <c r="DN69" s="32">
        <v>0</v>
      </c>
      <c r="DO69" s="32">
        <v>0</v>
      </c>
      <c r="DP69" s="32">
        <v>208.1</v>
      </c>
      <c r="DQ69" s="32">
        <v>208.1</v>
      </c>
      <c r="DR69" s="32">
        <v>0</v>
      </c>
      <c r="DS69" s="32">
        <v>0</v>
      </c>
      <c r="DT69" s="32">
        <v>0</v>
      </c>
      <c r="DU69" s="13" t="s">
        <v>251</v>
      </c>
    </row>
    <row r="70" spans="1:125" s="1" customFormat="1" ht="168.75" x14ac:dyDescent="0.2">
      <c r="A70" s="11" t="s">
        <v>381</v>
      </c>
      <c r="B70" s="11" t="s">
        <v>382</v>
      </c>
      <c r="C70" s="10" t="s">
        <v>383</v>
      </c>
      <c r="D70" s="40" t="s">
        <v>634</v>
      </c>
      <c r="E70" s="40" t="s">
        <v>504</v>
      </c>
      <c r="F70" s="40" t="s">
        <v>635</v>
      </c>
      <c r="G70" s="40" t="s">
        <v>0</v>
      </c>
      <c r="H70" s="40" t="s">
        <v>0</v>
      </c>
      <c r="I70" s="40" t="s">
        <v>0</v>
      </c>
      <c r="J70" s="40" t="s">
        <v>0</v>
      </c>
      <c r="K70" s="40" t="s">
        <v>0</v>
      </c>
      <c r="L70" s="40" t="s">
        <v>0</v>
      </c>
      <c r="M70" s="40" t="s">
        <v>0</v>
      </c>
      <c r="N70" s="40" t="s">
        <v>0</v>
      </c>
      <c r="O70" s="40" t="s">
        <v>0</v>
      </c>
      <c r="P70" s="40" t="s">
        <v>0</v>
      </c>
      <c r="Q70" s="40" t="s">
        <v>0</v>
      </c>
      <c r="R70" s="40" t="s">
        <v>0</v>
      </c>
      <c r="S70" s="40" t="s">
        <v>0</v>
      </c>
      <c r="T70" s="40" t="s">
        <v>0</v>
      </c>
      <c r="U70" s="40" t="s">
        <v>0</v>
      </c>
      <c r="V70" s="40" t="s">
        <v>0</v>
      </c>
      <c r="W70" s="40" t="s">
        <v>0</v>
      </c>
      <c r="X70" s="40" t="s">
        <v>636</v>
      </c>
      <c r="Y70" s="40" t="s">
        <v>504</v>
      </c>
      <c r="Z70" s="40" t="s">
        <v>637</v>
      </c>
      <c r="AA70" s="40" t="s">
        <v>638</v>
      </c>
      <c r="AB70" s="40" t="s">
        <v>504</v>
      </c>
      <c r="AC70" s="40" t="s">
        <v>639</v>
      </c>
      <c r="AD70" s="37" t="s">
        <v>640</v>
      </c>
      <c r="AE70" s="12"/>
      <c r="AF70" s="12"/>
      <c r="AG70" s="3" t="s">
        <v>0</v>
      </c>
      <c r="AH70" s="3" t="s">
        <v>345</v>
      </c>
      <c r="AI70" s="32">
        <v>1126</v>
      </c>
      <c r="AJ70" s="32">
        <v>912.5</v>
      </c>
      <c r="AK70" s="32">
        <v>1126</v>
      </c>
      <c r="AL70" s="33">
        <v>912.5</v>
      </c>
      <c r="AM70" s="32">
        <v>0</v>
      </c>
      <c r="AN70" s="32">
        <v>0</v>
      </c>
      <c r="AO70" s="32">
        <v>0</v>
      </c>
      <c r="AP70" s="32">
        <v>0</v>
      </c>
      <c r="AQ70" s="32">
        <v>0</v>
      </c>
      <c r="AR70" s="32">
        <v>0</v>
      </c>
      <c r="AS70" s="32">
        <v>1362.7</v>
      </c>
      <c r="AT70" s="32">
        <v>1362.7</v>
      </c>
      <c r="AU70" s="32">
        <v>0</v>
      </c>
      <c r="AV70" s="32">
        <v>0</v>
      </c>
      <c r="AW70" s="32">
        <v>0</v>
      </c>
      <c r="AX70" s="32">
        <v>1417.2</v>
      </c>
      <c r="AY70" s="32">
        <v>1417.2</v>
      </c>
      <c r="AZ70" s="32">
        <v>0</v>
      </c>
      <c r="BA70" s="32">
        <v>0</v>
      </c>
      <c r="BB70" s="32">
        <v>0</v>
      </c>
      <c r="BC70" s="32">
        <v>1473.9</v>
      </c>
      <c r="BD70" s="32">
        <v>1473.9</v>
      </c>
      <c r="BE70" s="32">
        <v>0</v>
      </c>
      <c r="BF70" s="32">
        <v>0</v>
      </c>
      <c r="BG70" s="32">
        <v>0</v>
      </c>
      <c r="BH70" s="32">
        <v>1473.9</v>
      </c>
      <c r="BI70" s="32">
        <v>1473.9</v>
      </c>
      <c r="BJ70" s="32">
        <v>0</v>
      </c>
      <c r="BK70" s="32">
        <v>0</v>
      </c>
      <c r="BL70" s="32">
        <v>0</v>
      </c>
      <c r="BM70" s="32">
        <v>1126</v>
      </c>
      <c r="BN70" s="32">
        <v>912.5</v>
      </c>
      <c r="BO70" s="32">
        <v>1126</v>
      </c>
      <c r="BP70" s="32">
        <v>912.5</v>
      </c>
      <c r="BQ70" s="32">
        <v>0</v>
      </c>
      <c r="BR70" s="32">
        <v>0</v>
      </c>
      <c r="BS70" s="32">
        <v>0</v>
      </c>
      <c r="BT70" s="32">
        <v>0</v>
      </c>
      <c r="BU70" s="32">
        <v>0</v>
      </c>
      <c r="BV70" s="32">
        <v>0</v>
      </c>
      <c r="BW70" s="32">
        <v>1362.7</v>
      </c>
      <c r="BX70" s="32">
        <v>1362.7</v>
      </c>
      <c r="BY70" s="32">
        <v>0</v>
      </c>
      <c r="BZ70" s="32">
        <v>0</v>
      </c>
      <c r="CA70" s="32">
        <v>0</v>
      </c>
      <c r="CB70" s="32">
        <v>1417.2</v>
      </c>
      <c r="CC70" s="32">
        <v>1417.2</v>
      </c>
      <c r="CD70" s="32">
        <v>0</v>
      </c>
      <c r="CE70" s="32">
        <v>0</v>
      </c>
      <c r="CF70" s="32">
        <v>0</v>
      </c>
      <c r="CG70" s="32">
        <v>1473.9</v>
      </c>
      <c r="CH70" s="32">
        <v>1473.9</v>
      </c>
      <c r="CI70" s="32">
        <v>0</v>
      </c>
      <c r="CJ70" s="32">
        <v>0</v>
      </c>
      <c r="CK70" s="32">
        <v>0</v>
      </c>
      <c r="CL70" s="32">
        <v>1473.9</v>
      </c>
      <c r="CM70" s="32">
        <v>1473.9</v>
      </c>
      <c r="CN70" s="32">
        <v>0</v>
      </c>
      <c r="CO70" s="32">
        <v>0</v>
      </c>
      <c r="CP70" s="32">
        <v>0</v>
      </c>
      <c r="CQ70" s="32">
        <v>1126</v>
      </c>
      <c r="CR70" s="32">
        <v>1126</v>
      </c>
      <c r="CS70" s="32">
        <v>0</v>
      </c>
      <c r="CT70" s="32">
        <v>0</v>
      </c>
      <c r="CU70" s="32">
        <v>0</v>
      </c>
      <c r="CV70" s="32">
        <v>1362.7</v>
      </c>
      <c r="CW70" s="32">
        <v>1362.7</v>
      </c>
      <c r="CX70" s="32">
        <v>0</v>
      </c>
      <c r="CY70" s="32">
        <v>0</v>
      </c>
      <c r="CZ70" s="32">
        <v>0</v>
      </c>
      <c r="DA70" s="32">
        <v>1417.2</v>
      </c>
      <c r="DB70" s="32">
        <v>1417.2</v>
      </c>
      <c r="DC70" s="32">
        <v>0</v>
      </c>
      <c r="DD70" s="32">
        <v>0</v>
      </c>
      <c r="DE70" s="32">
        <v>0</v>
      </c>
      <c r="DF70" s="32">
        <v>1126</v>
      </c>
      <c r="DG70" s="32">
        <v>1126</v>
      </c>
      <c r="DH70" s="32">
        <v>0</v>
      </c>
      <c r="DI70" s="32">
        <v>0</v>
      </c>
      <c r="DJ70" s="32">
        <v>0</v>
      </c>
      <c r="DK70" s="32">
        <v>1362.7</v>
      </c>
      <c r="DL70" s="32">
        <v>1362.7</v>
      </c>
      <c r="DM70" s="32">
        <v>0</v>
      </c>
      <c r="DN70" s="32">
        <v>0</v>
      </c>
      <c r="DO70" s="32">
        <v>0</v>
      </c>
      <c r="DP70" s="32">
        <v>1417.2</v>
      </c>
      <c r="DQ70" s="32">
        <v>1417.2</v>
      </c>
      <c r="DR70" s="32">
        <v>0</v>
      </c>
      <c r="DS70" s="32">
        <v>0</v>
      </c>
      <c r="DT70" s="32">
        <v>0</v>
      </c>
      <c r="DU70" s="13" t="s">
        <v>196</v>
      </c>
    </row>
    <row r="71" spans="1:125" s="1" customFormat="1" ht="303.75" x14ac:dyDescent="0.2">
      <c r="A71" s="11" t="s">
        <v>384</v>
      </c>
      <c r="B71" s="11" t="s">
        <v>385</v>
      </c>
      <c r="C71" s="10" t="s">
        <v>386</v>
      </c>
      <c r="D71" s="18" t="s">
        <v>593</v>
      </c>
      <c r="E71" s="18" t="s">
        <v>0</v>
      </c>
      <c r="F71" s="18" t="s">
        <v>0</v>
      </c>
      <c r="G71" s="18" t="s">
        <v>0</v>
      </c>
      <c r="H71" s="18" t="s">
        <v>0</v>
      </c>
      <c r="I71" s="18" t="s">
        <v>0</v>
      </c>
      <c r="J71" s="18" t="s">
        <v>0</v>
      </c>
      <c r="K71" s="18" t="s">
        <v>594</v>
      </c>
      <c r="L71" s="18" t="s">
        <v>0</v>
      </c>
      <c r="M71" s="18" t="s">
        <v>0</v>
      </c>
      <c r="N71" s="18" t="s">
        <v>0</v>
      </c>
      <c r="O71" s="18" t="s">
        <v>0</v>
      </c>
      <c r="P71" s="18" t="s">
        <v>0</v>
      </c>
      <c r="Q71" s="18" t="s">
        <v>0</v>
      </c>
      <c r="R71" s="18" t="s">
        <v>0</v>
      </c>
      <c r="S71" s="18" t="s">
        <v>0</v>
      </c>
      <c r="T71" s="18" t="s">
        <v>0</v>
      </c>
      <c r="U71" s="18" t="s">
        <v>0</v>
      </c>
      <c r="V71" s="18" t="s">
        <v>0</v>
      </c>
      <c r="W71" s="18" t="s">
        <v>0</v>
      </c>
      <c r="X71" s="18" t="s">
        <v>595</v>
      </c>
      <c r="Y71" s="18" t="s">
        <v>0</v>
      </c>
      <c r="Z71" s="18" t="s">
        <v>0</v>
      </c>
      <c r="AA71" s="18" t="s">
        <v>596</v>
      </c>
      <c r="AB71" s="18" t="s">
        <v>0</v>
      </c>
      <c r="AC71" s="18" t="s">
        <v>0</v>
      </c>
      <c r="AD71" s="18" t="s">
        <v>597</v>
      </c>
      <c r="AE71" s="12"/>
      <c r="AF71" s="12"/>
      <c r="AG71" s="3" t="s">
        <v>0</v>
      </c>
      <c r="AH71" s="3" t="s">
        <v>188</v>
      </c>
      <c r="AI71" s="32">
        <v>0</v>
      </c>
      <c r="AJ71" s="32">
        <v>0</v>
      </c>
      <c r="AK71" s="32">
        <v>0</v>
      </c>
      <c r="AL71" s="33">
        <v>0</v>
      </c>
      <c r="AM71" s="32">
        <v>0</v>
      </c>
      <c r="AN71" s="32">
        <v>0</v>
      </c>
      <c r="AO71" s="32">
        <v>0</v>
      </c>
      <c r="AP71" s="32">
        <v>0</v>
      </c>
      <c r="AQ71" s="32">
        <v>0</v>
      </c>
      <c r="AR71" s="32">
        <v>0</v>
      </c>
      <c r="AS71" s="32">
        <v>1157</v>
      </c>
      <c r="AT71" s="32">
        <f>AS71</f>
        <v>1157</v>
      </c>
      <c r="AU71" s="32">
        <v>0</v>
      </c>
      <c r="AV71" s="32">
        <v>0</v>
      </c>
      <c r="AW71" s="32">
        <v>0</v>
      </c>
      <c r="AX71" s="32">
        <v>0</v>
      </c>
      <c r="AY71" s="32">
        <v>0</v>
      </c>
      <c r="AZ71" s="32">
        <v>0</v>
      </c>
      <c r="BA71" s="32">
        <v>0</v>
      </c>
      <c r="BB71" s="32">
        <v>0</v>
      </c>
      <c r="BC71" s="32">
        <v>0</v>
      </c>
      <c r="BD71" s="32">
        <v>0</v>
      </c>
      <c r="BE71" s="32">
        <v>0</v>
      </c>
      <c r="BF71" s="32">
        <v>0</v>
      </c>
      <c r="BG71" s="32">
        <v>0</v>
      </c>
      <c r="BH71" s="32">
        <v>0</v>
      </c>
      <c r="BI71" s="32">
        <v>0</v>
      </c>
      <c r="BJ71" s="32">
        <v>0</v>
      </c>
      <c r="BK71" s="32">
        <v>0</v>
      </c>
      <c r="BL71" s="32">
        <v>0</v>
      </c>
      <c r="BM71" s="32">
        <v>0</v>
      </c>
      <c r="BN71" s="32">
        <v>0</v>
      </c>
      <c r="BO71" s="32">
        <v>0</v>
      </c>
      <c r="BP71" s="32">
        <v>0</v>
      </c>
      <c r="BQ71" s="32">
        <v>0</v>
      </c>
      <c r="BR71" s="32">
        <v>0</v>
      </c>
      <c r="BS71" s="32">
        <v>0</v>
      </c>
      <c r="BT71" s="32">
        <v>0</v>
      </c>
      <c r="BU71" s="32">
        <v>0</v>
      </c>
      <c r="BV71" s="32">
        <v>0</v>
      </c>
      <c r="BW71" s="32">
        <v>1157</v>
      </c>
      <c r="BX71" s="32">
        <f>BW71</f>
        <v>1157</v>
      </c>
      <c r="BY71" s="32">
        <v>0</v>
      </c>
      <c r="BZ71" s="32">
        <v>0</v>
      </c>
      <c r="CA71" s="32">
        <v>0</v>
      </c>
      <c r="CB71" s="32">
        <v>0</v>
      </c>
      <c r="CC71" s="32">
        <v>0</v>
      </c>
      <c r="CD71" s="32">
        <v>0</v>
      </c>
      <c r="CE71" s="32">
        <v>0</v>
      </c>
      <c r="CF71" s="32">
        <v>0</v>
      </c>
      <c r="CG71" s="32">
        <v>0</v>
      </c>
      <c r="CH71" s="32">
        <v>0</v>
      </c>
      <c r="CI71" s="32">
        <v>0</v>
      </c>
      <c r="CJ71" s="32">
        <v>0</v>
      </c>
      <c r="CK71" s="32">
        <v>0</v>
      </c>
      <c r="CL71" s="32">
        <v>0</v>
      </c>
      <c r="CM71" s="32">
        <v>0</v>
      </c>
      <c r="CN71" s="32">
        <v>0</v>
      </c>
      <c r="CO71" s="32">
        <v>0</v>
      </c>
      <c r="CP71" s="32">
        <v>0</v>
      </c>
      <c r="CQ71" s="32">
        <v>0</v>
      </c>
      <c r="CR71" s="32">
        <v>0</v>
      </c>
      <c r="CS71" s="32">
        <v>0</v>
      </c>
      <c r="CT71" s="32">
        <v>0</v>
      </c>
      <c r="CU71" s="32">
        <v>0</v>
      </c>
      <c r="CV71" s="32">
        <v>1157</v>
      </c>
      <c r="CW71" s="32">
        <f>CV71</f>
        <v>1157</v>
      </c>
      <c r="CX71" s="32">
        <v>0</v>
      </c>
      <c r="CY71" s="32">
        <v>0</v>
      </c>
      <c r="CZ71" s="32">
        <v>0</v>
      </c>
      <c r="DA71" s="32">
        <v>0</v>
      </c>
      <c r="DB71" s="32">
        <v>0</v>
      </c>
      <c r="DC71" s="32">
        <v>0</v>
      </c>
      <c r="DD71" s="32">
        <v>0</v>
      </c>
      <c r="DE71" s="32">
        <v>0</v>
      </c>
      <c r="DF71" s="32">
        <v>0</v>
      </c>
      <c r="DG71" s="32">
        <v>0</v>
      </c>
      <c r="DH71" s="32">
        <v>0</v>
      </c>
      <c r="DI71" s="32">
        <v>0</v>
      </c>
      <c r="DJ71" s="32">
        <v>0</v>
      </c>
      <c r="DK71" s="32">
        <v>1157</v>
      </c>
      <c r="DL71" s="32">
        <f>DK71</f>
        <v>1157</v>
      </c>
      <c r="DM71" s="32">
        <v>0</v>
      </c>
      <c r="DN71" s="32">
        <v>0</v>
      </c>
      <c r="DO71" s="32">
        <v>0</v>
      </c>
      <c r="DP71" s="32">
        <v>0</v>
      </c>
      <c r="DQ71" s="32">
        <v>0</v>
      </c>
      <c r="DR71" s="32">
        <v>0</v>
      </c>
      <c r="DS71" s="32">
        <v>0</v>
      </c>
      <c r="DT71" s="32">
        <v>0</v>
      </c>
      <c r="DU71" s="13" t="s">
        <v>251</v>
      </c>
    </row>
    <row r="72" spans="1:125" s="9" customFormat="1" ht="21" x14ac:dyDescent="0.2">
      <c r="A72" s="5" t="s">
        <v>387</v>
      </c>
      <c r="B72" s="5" t="s">
        <v>388</v>
      </c>
      <c r="C72" s="6" t="s">
        <v>389</v>
      </c>
      <c r="D72" s="47" t="s">
        <v>173</v>
      </c>
      <c r="E72" s="47" t="s">
        <v>173</v>
      </c>
      <c r="F72" s="47" t="s">
        <v>173</v>
      </c>
      <c r="G72" s="47" t="s">
        <v>173</v>
      </c>
      <c r="H72" s="47" t="s">
        <v>173</v>
      </c>
      <c r="I72" s="47" t="s">
        <v>173</v>
      </c>
      <c r="J72" s="47" t="s">
        <v>173</v>
      </c>
      <c r="K72" s="47" t="s">
        <v>173</v>
      </c>
      <c r="L72" s="47" t="s">
        <v>173</v>
      </c>
      <c r="M72" s="47" t="s">
        <v>173</v>
      </c>
      <c r="N72" s="47" t="s">
        <v>173</v>
      </c>
      <c r="O72" s="47" t="s">
        <v>173</v>
      </c>
      <c r="P72" s="47" t="s">
        <v>173</v>
      </c>
      <c r="Q72" s="47" t="s">
        <v>173</v>
      </c>
      <c r="R72" s="47" t="s">
        <v>173</v>
      </c>
      <c r="S72" s="47" t="s">
        <v>173</v>
      </c>
      <c r="T72" s="47" t="s">
        <v>173</v>
      </c>
      <c r="U72" s="47" t="s">
        <v>173</v>
      </c>
      <c r="V72" s="47" t="s">
        <v>173</v>
      </c>
      <c r="W72" s="47" t="s">
        <v>173</v>
      </c>
      <c r="X72" s="47" t="s">
        <v>173</v>
      </c>
      <c r="Y72" s="47" t="s">
        <v>173</v>
      </c>
      <c r="Z72" s="47" t="s">
        <v>173</v>
      </c>
      <c r="AA72" s="47" t="s">
        <v>173</v>
      </c>
      <c r="AB72" s="47" t="s">
        <v>173</v>
      </c>
      <c r="AC72" s="47" t="s">
        <v>173</v>
      </c>
      <c r="AD72" s="47"/>
      <c r="AE72" s="7"/>
      <c r="AF72" s="7"/>
      <c r="AG72" s="7" t="s">
        <v>173</v>
      </c>
      <c r="AH72" s="7" t="s">
        <v>173</v>
      </c>
      <c r="AI72" s="30">
        <v>220035.6</v>
      </c>
      <c r="AJ72" s="30">
        <v>214003.9</v>
      </c>
      <c r="AK72" s="30">
        <v>39759.4</v>
      </c>
      <c r="AL72" s="31">
        <v>39446.400000000001</v>
      </c>
      <c r="AM72" s="30">
        <v>180276.2</v>
      </c>
      <c r="AN72" s="30">
        <v>174557.5</v>
      </c>
      <c r="AO72" s="30">
        <v>0</v>
      </c>
      <c r="AP72" s="30">
        <v>0</v>
      </c>
      <c r="AQ72" s="30">
        <v>0</v>
      </c>
      <c r="AR72" s="30">
        <v>0</v>
      </c>
      <c r="AS72" s="30">
        <f>AS73+AS74+AS75+AS76+AS77+AS78+AS79+AS80+AS81+AS82+AS83+AS84+AS85</f>
        <v>317412</v>
      </c>
      <c r="AT72" s="30">
        <f t="shared" ref="AT72:AW72" si="406">AT73+AT74+AT75+AT76+AT77+AT78+AT79+AT80+AT81+AT82+AT83+AT84+AT85</f>
        <v>105897.2</v>
      </c>
      <c r="AU72" s="30">
        <f t="shared" si="406"/>
        <v>211514.80000000002</v>
      </c>
      <c r="AV72" s="30">
        <f t="shared" si="406"/>
        <v>0</v>
      </c>
      <c r="AW72" s="30">
        <f t="shared" si="406"/>
        <v>0</v>
      </c>
      <c r="AX72" s="30">
        <f t="shared" ref="AX72" si="407">AX73+AX74+AX75+AX76+AX77+AX78+AX79+AX80+AX81+AX82+AX83+AX84+AX85</f>
        <v>277130.5</v>
      </c>
      <c r="AY72" s="30">
        <f t="shared" ref="AY72" si="408">AY73+AY74+AY75+AY76+AY77+AY78+AY79+AY80+AY81+AY82+AY83+AY84+AY85</f>
        <v>88791</v>
      </c>
      <c r="AZ72" s="30">
        <f t="shared" ref="AZ72" si="409">AZ73+AZ74+AZ75+AZ76+AZ77+AZ78+AZ79+AZ80+AZ81+AZ82+AZ83+AZ84+AZ85</f>
        <v>188339.49999999997</v>
      </c>
      <c r="BA72" s="30">
        <f t="shared" ref="BA72" si="410">BA73+BA74+BA75+BA76+BA77+BA78+BA79+BA80+BA81+BA82+BA83+BA84+BA85</f>
        <v>0</v>
      </c>
      <c r="BB72" s="30">
        <f t="shared" ref="BB72" si="411">BB73+BB74+BB75+BB76+BB77+BB78+BB79+BB80+BB81+BB82+BB83+BB84+BB85</f>
        <v>0</v>
      </c>
      <c r="BC72" s="30">
        <f t="shared" ref="BC72" si="412">BC73+BC74+BC75+BC76+BC77+BC78+BC79+BC80+BC81+BC82+BC83+BC84+BC85</f>
        <v>277657.8</v>
      </c>
      <c r="BD72" s="30">
        <f t="shared" ref="BD72" si="413">BD73+BD74+BD75+BD76+BD77+BD78+BD79+BD80+BD81+BD82+BD83+BD84+BD85</f>
        <v>88791</v>
      </c>
      <c r="BE72" s="30">
        <f t="shared" ref="BE72" si="414">BE73+BE74+BE75+BE76+BE77+BE78+BE79+BE80+BE81+BE82+BE83+BE84+BE85</f>
        <v>188866.79999999996</v>
      </c>
      <c r="BF72" s="30">
        <f t="shared" ref="BF72" si="415">BF73+BF74+BF75+BF76+BF77+BF78+BF79+BF80+BF81+BF82+BF83+BF84+BF85</f>
        <v>0</v>
      </c>
      <c r="BG72" s="30">
        <f t="shared" ref="BG72" si="416">BG73+BG74+BG75+BG76+BG77+BG78+BG79+BG80+BG81+BG82+BG83+BG84+BG85</f>
        <v>0</v>
      </c>
      <c r="BH72" s="30">
        <f t="shared" ref="BH72" si="417">BH73+BH74+BH75+BH76+BH77+BH78+BH79+BH80+BH81+BH82+BH83+BH84+BH85</f>
        <v>277657.8</v>
      </c>
      <c r="BI72" s="30">
        <f t="shared" ref="BI72" si="418">BI73+BI74+BI75+BI76+BI77+BI78+BI79+BI80+BI81+BI82+BI83+BI84+BI85</f>
        <v>88791</v>
      </c>
      <c r="BJ72" s="30">
        <f t="shared" ref="BJ72" si="419">BJ73+BJ74+BJ75+BJ76+BJ77+BJ78+BJ79+BJ80+BJ81+BJ82+BJ83+BJ84+BJ85</f>
        <v>188866.79999999996</v>
      </c>
      <c r="BK72" s="30">
        <f t="shared" ref="BK72" si="420">BK73+BK74+BK75+BK76+BK77+BK78+BK79+BK80+BK81+BK82+BK83+BK84+BK85</f>
        <v>0</v>
      </c>
      <c r="BL72" s="30">
        <f t="shared" ref="BL72" si="421">BL73+BL74+BL75+BL76+BL77+BL78+BL79+BL80+BL81+BL82+BL83+BL84+BL85</f>
        <v>0</v>
      </c>
      <c r="BM72" s="30">
        <v>181776.9</v>
      </c>
      <c r="BN72" s="30">
        <v>178222.1</v>
      </c>
      <c r="BO72" s="30">
        <v>28724.7</v>
      </c>
      <c r="BP72" s="30">
        <v>28411.7</v>
      </c>
      <c r="BQ72" s="30">
        <v>153052.20000000001</v>
      </c>
      <c r="BR72" s="30">
        <v>149810.4</v>
      </c>
      <c r="BS72" s="30">
        <v>0</v>
      </c>
      <c r="BT72" s="30">
        <v>0</v>
      </c>
      <c r="BU72" s="30">
        <v>0</v>
      </c>
      <c r="BV72" s="30">
        <v>0</v>
      </c>
      <c r="BW72" s="30">
        <f>BW73+BW74+BW75+BW76+BW77+BW78+BW79+BW80+BW81+BW82+BW83+BW84+BW85</f>
        <v>290780.79999999999</v>
      </c>
      <c r="BX72" s="30">
        <f t="shared" ref="BX72" si="422">BX73+BX74+BX75+BX76+BX77+BX78+BX79+BX80+BX81+BX82+BX83+BX84+BX85</f>
        <v>88791</v>
      </c>
      <c r="BY72" s="30">
        <f t="shared" ref="BY72" si="423">BY73+BY74+BY75+BY76+BY77+BY78+BY79+BY80+BY81+BY82+BY83+BY84+BY85</f>
        <v>201989.8</v>
      </c>
      <c r="BZ72" s="30">
        <f t="shared" ref="BZ72" si="424">BZ73+BZ74+BZ75+BZ76+BZ77+BZ78+BZ79+BZ80+BZ81+BZ82+BZ83+BZ84+BZ85</f>
        <v>0</v>
      </c>
      <c r="CA72" s="30">
        <f t="shared" ref="CA72" si="425">CA73+CA74+CA75+CA76+CA77+CA78+CA79+CA80+CA81+CA82+CA83+CA84+CA85</f>
        <v>0</v>
      </c>
      <c r="CB72" s="30">
        <f t="shared" ref="CB72" si="426">CB73+CB74+CB75+CB76+CB77+CB78+CB79+CB80+CB81+CB82+CB83+CB84+CB85</f>
        <v>277130.5</v>
      </c>
      <c r="CC72" s="30">
        <f t="shared" ref="CC72" si="427">CC73+CC74+CC75+CC76+CC77+CC78+CC79+CC80+CC81+CC82+CC83+CC84+CC85</f>
        <v>88791</v>
      </c>
      <c r="CD72" s="30">
        <f t="shared" ref="CD72" si="428">CD73+CD74+CD75+CD76+CD77+CD78+CD79+CD80+CD81+CD82+CD83+CD84+CD85</f>
        <v>188339.49999999997</v>
      </c>
      <c r="CE72" s="30">
        <f t="shared" ref="CE72" si="429">CE73+CE74+CE75+CE76+CE77+CE78+CE79+CE80+CE81+CE82+CE83+CE84+CE85</f>
        <v>0</v>
      </c>
      <c r="CF72" s="30">
        <f t="shared" ref="CF72" si="430">CF73+CF74+CF75+CF76+CF77+CF78+CF79+CF80+CF81+CF82+CF83+CF84+CF85</f>
        <v>0</v>
      </c>
      <c r="CG72" s="30">
        <f t="shared" ref="CG72" si="431">CG73+CG74+CG75+CG76+CG77+CG78+CG79+CG80+CG81+CG82+CG83+CG84+CG85</f>
        <v>277657.8</v>
      </c>
      <c r="CH72" s="30">
        <f t="shared" ref="CH72" si="432">CH73+CH74+CH75+CH76+CH77+CH78+CH79+CH80+CH81+CH82+CH83+CH84+CH85</f>
        <v>88791</v>
      </c>
      <c r="CI72" s="30">
        <f t="shared" ref="CI72" si="433">CI73+CI74+CI75+CI76+CI77+CI78+CI79+CI80+CI81+CI82+CI83+CI84+CI85</f>
        <v>188866.79999999996</v>
      </c>
      <c r="CJ72" s="30">
        <f t="shared" ref="CJ72" si="434">CJ73+CJ74+CJ75+CJ76+CJ77+CJ78+CJ79+CJ80+CJ81+CJ82+CJ83+CJ84+CJ85</f>
        <v>0</v>
      </c>
      <c r="CK72" s="30">
        <f t="shared" ref="CK72" si="435">CK73+CK74+CK75+CK76+CK77+CK78+CK79+CK80+CK81+CK82+CK83+CK84+CK85</f>
        <v>0</v>
      </c>
      <c r="CL72" s="30">
        <f t="shared" ref="CL72" si="436">CL73+CL74+CL75+CL76+CL77+CL78+CL79+CL80+CL81+CL82+CL83+CL84+CL85</f>
        <v>277657.8</v>
      </c>
      <c r="CM72" s="30">
        <f t="shared" ref="CM72" si="437">CM73+CM74+CM75+CM76+CM77+CM78+CM79+CM80+CM81+CM82+CM83+CM84+CM85</f>
        <v>88791</v>
      </c>
      <c r="CN72" s="30">
        <f t="shared" ref="CN72" si="438">CN73+CN74+CN75+CN76+CN77+CN78+CN79+CN80+CN81+CN82+CN83+CN84+CN85</f>
        <v>188866.79999999996</v>
      </c>
      <c r="CO72" s="30">
        <f t="shared" ref="CO72" si="439">CO73+CO74+CO75+CO76+CO77+CO78+CO79+CO80+CO81+CO82+CO83+CO84+CO85</f>
        <v>0</v>
      </c>
      <c r="CP72" s="30">
        <f t="shared" ref="CP72" si="440">CP73+CP74+CP75+CP76+CP77+CP78+CP79+CP80+CP81+CP82+CP83+CP84+CP85</f>
        <v>0</v>
      </c>
      <c r="CQ72" s="30">
        <v>220035.6</v>
      </c>
      <c r="CR72" s="30">
        <v>39759.4</v>
      </c>
      <c r="CS72" s="30">
        <v>180276.2</v>
      </c>
      <c r="CT72" s="30">
        <v>0</v>
      </c>
      <c r="CU72" s="30">
        <v>0</v>
      </c>
      <c r="CV72" s="30">
        <f>CV73+CV74+CV75+CV76+CV77+CV78+CV79+CV80+CV81+CV82+CV83+CV84+CV85</f>
        <v>317412</v>
      </c>
      <c r="CW72" s="30">
        <f t="shared" ref="CW72:DE72" si="441">CW73+CW74+CW75+CW76+CW77+CW78+CW79+CW80+CW81+CW82+CW83+CW84+CW85</f>
        <v>105897.2</v>
      </c>
      <c r="CX72" s="30">
        <f t="shared" si="441"/>
        <v>211514.80000000002</v>
      </c>
      <c r="CY72" s="30">
        <f t="shared" si="441"/>
        <v>0</v>
      </c>
      <c r="CZ72" s="30">
        <f t="shared" si="441"/>
        <v>0</v>
      </c>
      <c r="DA72" s="30">
        <f t="shared" si="441"/>
        <v>277130.5</v>
      </c>
      <c r="DB72" s="30">
        <f t="shared" si="441"/>
        <v>88791</v>
      </c>
      <c r="DC72" s="30">
        <f t="shared" si="441"/>
        <v>188339.49999999997</v>
      </c>
      <c r="DD72" s="30">
        <f t="shared" si="441"/>
        <v>0</v>
      </c>
      <c r="DE72" s="30">
        <f t="shared" si="441"/>
        <v>0</v>
      </c>
      <c r="DF72" s="30">
        <v>181776.9</v>
      </c>
      <c r="DG72" s="30">
        <v>28724.7</v>
      </c>
      <c r="DH72" s="30">
        <v>153052.20000000001</v>
      </c>
      <c r="DI72" s="30">
        <v>0</v>
      </c>
      <c r="DJ72" s="30">
        <v>0</v>
      </c>
      <c r="DK72" s="30">
        <f>DK73+DK74+DK75+DK76+DK77+DK78+DK79+DK80+DK81+DK82+DK83+DK84+DK85</f>
        <v>290780.79999999999</v>
      </c>
      <c r="DL72" s="30">
        <f t="shared" ref="DL72:DT72" si="442">DL73+DL74+DL75+DL76+DL77+DL78+DL79+DL80+DL81+DL82+DL83+DL84+DL85</f>
        <v>88791</v>
      </c>
      <c r="DM72" s="30">
        <f t="shared" si="442"/>
        <v>201989.8</v>
      </c>
      <c r="DN72" s="30">
        <f t="shared" si="442"/>
        <v>0</v>
      </c>
      <c r="DO72" s="30">
        <f t="shared" si="442"/>
        <v>0</v>
      </c>
      <c r="DP72" s="30">
        <f t="shared" si="442"/>
        <v>277130.5</v>
      </c>
      <c r="DQ72" s="30">
        <f t="shared" si="442"/>
        <v>88791</v>
      </c>
      <c r="DR72" s="30">
        <f t="shared" si="442"/>
        <v>188339.49999999997</v>
      </c>
      <c r="DS72" s="30">
        <f t="shared" si="442"/>
        <v>0</v>
      </c>
      <c r="DT72" s="30">
        <f t="shared" si="442"/>
        <v>0</v>
      </c>
      <c r="DU72" s="8" t="s">
        <v>0</v>
      </c>
    </row>
    <row r="73" spans="1:125" s="1" customFormat="1" ht="409.5" x14ac:dyDescent="0.2">
      <c r="A73" s="11" t="s">
        <v>390</v>
      </c>
      <c r="B73" s="11" t="s">
        <v>297</v>
      </c>
      <c r="C73" s="10" t="s">
        <v>391</v>
      </c>
      <c r="D73" s="18" t="s">
        <v>541</v>
      </c>
      <c r="E73" s="18" t="s">
        <v>0</v>
      </c>
      <c r="F73" s="18" t="s">
        <v>0</v>
      </c>
      <c r="G73" s="18" t="s">
        <v>0</v>
      </c>
      <c r="H73" s="18" t="s">
        <v>0</v>
      </c>
      <c r="I73" s="18" t="s">
        <v>0</v>
      </c>
      <c r="J73" s="18" t="s">
        <v>0</v>
      </c>
      <c r="K73" s="18" t="s">
        <v>0</v>
      </c>
      <c r="L73" s="18" t="s">
        <v>0</v>
      </c>
      <c r="M73" s="18" t="s">
        <v>0</v>
      </c>
      <c r="N73" s="18" t="s">
        <v>0</v>
      </c>
      <c r="O73" s="18" t="s">
        <v>0</v>
      </c>
      <c r="P73" s="18" t="s">
        <v>0</v>
      </c>
      <c r="Q73" s="18" t="s">
        <v>0</v>
      </c>
      <c r="R73" s="18" t="s">
        <v>0</v>
      </c>
      <c r="S73" s="18" t="s">
        <v>0</v>
      </c>
      <c r="T73" s="18" t="s">
        <v>0</v>
      </c>
      <c r="U73" s="18" t="s">
        <v>0</v>
      </c>
      <c r="V73" s="18" t="s">
        <v>0</v>
      </c>
      <c r="W73" s="18" t="s">
        <v>0</v>
      </c>
      <c r="X73" s="18" t="s">
        <v>598</v>
      </c>
      <c r="Y73" s="18" t="s">
        <v>0</v>
      </c>
      <c r="Z73" s="18" t="s">
        <v>0</v>
      </c>
      <c r="AA73" s="18" t="s">
        <v>599</v>
      </c>
      <c r="AB73" s="18" t="s">
        <v>0</v>
      </c>
      <c r="AC73" s="18" t="s">
        <v>0</v>
      </c>
      <c r="AD73" s="18" t="s">
        <v>600</v>
      </c>
      <c r="AE73" s="12"/>
      <c r="AF73" s="12"/>
      <c r="AG73" s="3" t="s">
        <v>51</v>
      </c>
      <c r="AH73" s="3" t="s">
        <v>392</v>
      </c>
      <c r="AI73" s="32">
        <v>4660.7</v>
      </c>
      <c r="AJ73" s="32">
        <v>4660.7</v>
      </c>
      <c r="AK73" s="32">
        <v>0</v>
      </c>
      <c r="AL73" s="33">
        <v>0</v>
      </c>
      <c r="AM73" s="32">
        <v>4660.7</v>
      </c>
      <c r="AN73" s="32">
        <v>4660.7</v>
      </c>
      <c r="AO73" s="32">
        <v>0</v>
      </c>
      <c r="AP73" s="32">
        <v>0</v>
      </c>
      <c r="AQ73" s="32">
        <v>0</v>
      </c>
      <c r="AR73" s="32">
        <v>0</v>
      </c>
      <c r="AS73" s="32">
        <v>5368.4</v>
      </c>
      <c r="AT73" s="32">
        <v>0</v>
      </c>
      <c r="AU73" s="32">
        <f>AS73</f>
        <v>5368.4</v>
      </c>
      <c r="AV73" s="32">
        <v>0</v>
      </c>
      <c r="AW73" s="32">
        <v>0</v>
      </c>
      <c r="AX73" s="32">
        <f>4641.5</f>
        <v>4641.5</v>
      </c>
      <c r="AY73" s="32">
        <v>0</v>
      </c>
      <c r="AZ73" s="32">
        <f>AX73</f>
        <v>4641.5</v>
      </c>
      <c r="BA73" s="32">
        <v>0</v>
      </c>
      <c r="BB73" s="32">
        <v>0</v>
      </c>
      <c r="BC73" s="32">
        <f>15910.8-BC74</f>
        <v>3356.8999999999996</v>
      </c>
      <c r="BD73" s="32">
        <v>0</v>
      </c>
      <c r="BE73" s="32">
        <f>BC73</f>
        <v>3356.8999999999996</v>
      </c>
      <c r="BF73" s="32">
        <v>0</v>
      </c>
      <c r="BG73" s="32">
        <v>0</v>
      </c>
      <c r="BH73" s="32">
        <f>15910.8-BH74</f>
        <v>3356.8999999999996</v>
      </c>
      <c r="BI73" s="32">
        <v>0</v>
      </c>
      <c r="BJ73" s="32">
        <f>BH73</f>
        <v>3356.8999999999996</v>
      </c>
      <c r="BK73" s="32">
        <v>0</v>
      </c>
      <c r="BL73" s="32">
        <v>0</v>
      </c>
      <c r="BM73" s="32">
        <v>4609.6000000000004</v>
      </c>
      <c r="BN73" s="32">
        <v>4609.6000000000004</v>
      </c>
      <c r="BO73" s="32">
        <v>0</v>
      </c>
      <c r="BP73" s="32">
        <v>0</v>
      </c>
      <c r="BQ73" s="32">
        <v>4609.6000000000004</v>
      </c>
      <c r="BR73" s="32">
        <v>4609.6000000000004</v>
      </c>
      <c r="BS73" s="32">
        <v>0</v>
      </c>
      <c r="BT73" s="32">
        <v>0</v>
      </c>
      <c r="BU73" s="32">
        <v>0</v>
      </c>
      <c r="BV73" s="32">
        <v>0</v>
      </c>
      <c r="BW73" s="32">
        <f>5368.4</f>
        <v>5368.4</v>
      </c>
      <c r="BX73" s="32">
        <v>0</v>
      </c>
      <c r="BY73" s="32">
        <f>BW73</f>
        <v>5368.4</v>
      </c>
      <c r="BZ73" s="32">
        <v>0</v>
      </c>
      <c r="CA73" s="32">
        <v>0</v>
      </c>
      <c r="CB73" s="32">
        <f>4641.5</f>
        <v>4641.5</v>
      </c>
      <c r="CC73" s="32">
        <v>0</v>
      </c>
      <c r="CD73" s="32">
        <f>CB73</f>
        <v>4641.5</v>
      </c>
      <c r="CE73" s="32">
        <v>0</v>
      </c>
      <c r="CF73" s="32">
        <v>0</v>
      </c>
      <c r="CG73" s="32">
        <f>15910.8-CG74</f>
        <v>3356.8999999999996</v>
      </c>
      <c r="CH73" s="32">
        <v>0</v>
      </c>
      <c r="CI73" s="32">
        <f>CG73</f>
        <v>3356.8999999999996</v>
      </c>
      <c r="CJ73" s="32">
        <v>0</v>
      </c>
      <c r="CK73" s="32">
        <v>0</v>
      </c>
      <c r="CL73" s="32">
        <f>15910.8-CL74</f>
        <v>3356.8999999999996</v>
      </c>
      <c r="CM73" s="32">
        <v>0</v>
      </c>
      <c r="CN73" s="32">
        <f>CL73</f>
        <v>3356.8999999999996</v>
      </c>
      <c r="CO73" s="32">
        <v>0</v>
      </c>
      <c r="CP73" s="32">
        <v>0</v>
      </c>
      <c r="CQ73" s="32">
        <v>4660.7</v>
      </c>
      <c r="CR73" s="32">
        <v>0</v>
      </c>
      <c r="CS73" s="32">
        <v>4660.7</v>
      </c>
      <c r="CT73" s="32">
        <v>0</v>
      </c>
      <c r="CU73" s="32">
        <v>0</v>
      </c>
      <c r="CV73" s="32">
        <v>5368.4</v>
      </c>
      <c r="CW73" s="32">
        <v>0</v>
      </c>
      <c r="CX73" s="32">
        <f>CV73</f>
        <v>5368.4</v>
      </c>
      <c r="CY73" s="32">
        <v>0</v>
      </c>
      <c r="CZ73" s="32">
        <v>0</v>
      </c>
      <c r="DA73" s="32">
        <f>4641.5</f>
        <v>4641.5</v>
      </c>
      <c r="DB73" s="32">
        <v>0</v>
      </c>
      <c r="DC73" s="32">
        <f>DA73</f>
        <v>4641.5</v>
      </c>
      <c r="DD73" s="32">
        <v>0</v>
      </c>
      <c r="DE73" s="32">
        <v>0</v>
      </c>
      <c r="DF73" s="32">
        <v>4609.6000000000004</v>
      </c>
      <c r="DG73" s="32">
        <v>0</v>
      </c>
      <c r="DH73" s="32">
        <v>4609.6000000000004</v>
      </c>
      <c r="DI73" s="32">
        <v>0</v>
      </c>
      <c r="DJ73" s="32">
        <v>0</v>
      </c>
      <c r="DK73" s="32">
        <f>5368.4</f>
        <v>5368.4</v>
      </c>
      <c r="DL73" s="32">
        <v>0</v>
      </c>
      <c r="DM73" s="32">
        <f>DK73</f>
        <v>5368.4</v>
      </c>
      <c r="DN73" s="32">
        <v>0</v>
      </c>
      <c r="DO73" s="32">
        <v>0</v>
      </c>
      <c r="DP73" s="32">
        <f>4641.5</f>
        <v>4641.5</v>
      </c>
      <c r="DQ73" s="32">
        <v>0</v>
      </c>
      <c r="DR73" s="32">
        <f>DP73</f>
        <v>4641.5</v>
      </c>
      <c r="DS73" s="32">
        <v>0</v>
      </c>
      <c r="DT73" s="32">
        <v>0</v>
      </c>
      <c r="DU73" s="13" t="s">
        <v>196</v>
      </c>
    </row>
    <row r="74" spans="1:125" s="1" customFormat="1" ht="409.5" x14ac:dyDescent="0.2">
      <c r="A74" s="11" t="s">
        <v>393</v>
      </c>
      <c r="B74" s="11" t="s">
        <v>301</v>
      </c>
      <c r="C74" s="10" t="s">
        <v>394</v>
      </c>
      <c r="D74" s="18" t="s">
        <v>541</v>
      </c>
      <c r="E74" s="18" t="s">
        <v>0</v>
      </c>
      <c r="F74" s="18" t="s">
        <v>0</v>
      </c>
      <c r="G74" s="18" t="s">
        <v>0</v>
      </c>
      <c r="H74" s="18" t="s">
        <v>0</v>
      </c>
      <c r="I74" s="18" t="s">
        <v>0</v>
      </c>
      <c r="J74" s="18" t="s">
        <v>0</v>
      </c>
      <c r="K74" s="18" t="s">
        <v>0</v>
      </c>
      <c r="L74" s="18" t="s">
        <v>0</v>
      </c>
      <c r="M74" s="18" t="s">
        <v>0</v>
      </c>
      <c r="N74" s="18" t="s">
        <v>0</v>
      </c>
      <c r="O74" s="18" t="s">
        <v>0</v>
      </c>
      <c r="P74" s="18" t="s">
        <v>0</v>
      </c>
      <c r="Q74" s="18" t="s">
        <v>0</v>
      </c>
      <c r="R74" s="18" t="s">
        <v>0</v>
      </c>
      <c r="S74" s="18" t="s">
        <v>0</v>
      </c>
      <c r="T74" s="18" t="s">
        <v>0</v>
      </c>
      <c r="U74" s="18" t="s">
        <v>0</v>
      </c>
      <c r="V74" s="18" t="s">
        <v>0</v>
      </c>
      <c r="W74" s="18" t="s">
        <v>0</v>
      </c>
      <c r="X74" s="18" t="s">
        <v>598</v>
      </c>
      <c r="Y74" s="18" t="s">
        <v>0</v>
      </c>
      <c r="Z74" s="18" t="s">
        <v>0</v>
      </c>
      <c r="AA74" s="18" t="s">
        <v>599</v>
      </c>
      <c r="AB74" s="18" t="s">
        <v>0</v>
      </c>
      <c r="AC74" s="18" t="s">
        <v>0</v>
      </c>
      <c r="AD74" s="18" t="s">
        <v>600</v>
      </c>
      <c r="AE74" s="12"/>
      <c r="AF74" s="12"/>
      <c r="AG74" s="3" t="s">
        <v>51</v>
      </c>
      <c r="AH74" s="3" t="s">
        <v>392</v>
      </c>
      <c r="AI74" s="32">
        <v>11279.6</v>
      </c>
      <c r="AJ74" s="32">
        <v>11279.6</v>
      </c>
      <c r="AK74" s="32">
        <v>0</v>
      </c>
      <c r="AL74" s="33">
        <v>0</v>
      </c>
      <c r="AM74" s="32">
        <v>11279.6</v>
      </c>
      <c r="AN74" s="32">
        <v>11279.6</v>
      </c>
      <c r="AO74" s="32">
        <v>0</v>
      </c>
      <c r="AP74" s="32">
        <v>0</v>
      </c>
      <c r="AQ74" s="32">
        <v>0</v>
      </c>
      <c r="AR74" s="32">
        <v>0</v>
      </c>
      <c r="AS74" s="32">
        <v>11277.8</v>
      </c>
      <c r="AT74" s="32">
        <v>0</v>
      </c>
      <c r="AU74" s="32">
        <f>AS74</f>
        <v>11277.8</v>
      </c>
      <c r="AV74" s="32">
        <v>0</v>
      </c>
      <c r="AW74" s="32">
        <v>0</v>
      </c>
      <c r="AX74" s="32">
        <v>11269.3</v>
      </c>
      <c r="AY74" s="32">
        <v>0</v>
      </c>
      <c r="AZ74" s="32">
        <f>AX74</f>
        <v>11269.3</v>
      </c>
      <c r="BA74" s="32">
        <v>0</v>
      </c>
      <c r="BB74" s="32">
        <v>0</v>
      </c>
      <c r="BC74" s="32">
        <v>12553.9</v>
      </c>
      <c r="BD74" s="32">
        <v>0</v>
      </c>
      <c r="BE74" s="32">
        <f>BC74</f>
        <v>12553.9</v>
      </c>
      <c r="BF74" s="32">
        <v>0</v>
      </c>
      <c r="BG74" s="32">
        <v>0</v>
      </c>
      <c r="BH74" s="32">
        <v>12553.9</v>
      </c>
      <c r="BI74" s="32">
        <v>0</v>
      </c>
      <c r="BJ74" s="32">
        <f>BH74</f>
        <v>12553.9</v>
      </c>
      <c r="BK74" s="32">
        <v>0</v>
      </c>
      <c r="BL74" s="32">
        <v>0</v>
      </c>
      <c r="BM74" s="32">
        <v>11279.6</v>
      </c>
      <c r="BN74" s="32">
        <v>11279.6</v>
      </c>
      <c r="BO74" s="32">
        <v>0</v>
      </c>
      <c r="BP74" s="32">
        <v>0</v>
      </c>
      <c r="BQ74" s="32">
        <v>11279.6</v>
      </c>
      <c r="BR74" s="32">
        <v>11279.6</v>
      </c>
      <c r="BS74" s="32">
        <v>0</v>
      </c>
      <c r="BT74" s="32">
        <v>0</v>
      </c>
      <c r="BU74" s="32">
        <v>0</v>
      </c>
      <c r="BV74" s="32">
        <v>0</v>
      </c>
      <c r="BW74" s="32">
        <v>11277.8</v>
      </c>
      <c r="BX74" s="32">
        <v>0</v>
      </c>
      <c r="BY74" s="32">
        <f>BW74</f>
        <v>11277.8</v>
      </c>
      <c r="BZ74" s="32">
        <v>0</v>
      </c>
      <c r="CA74" s="32">
        <v>0</v>
      </c>
      <c r="CB74" s="32">
        <v>11269.3</v>
      </c>
      <c r="CC74" s="32">
        <v>0</v>
      </c>
      <c r="CD74" s="32">
        <f>CB74</f>
        <v>11269.3</v>
      </c>
      <c r="CE74" s="32">
        <v>0</v>
      </c>
      <c r="CF74" s="32">
        <v>0</v>
      </c>
      <c r="CG74" s="32">
        <v>12553.9</v>
      </c>
      <c r="CH74" s="32">
        <v>0</v>
      </c>
      <c r="CI74" s="32">
        <f>CG74</f>
        <v>12553.9</v>
      </c>
      <c r="CJ74" s="32">
        <v>0</v>
      </c>
      <c r="CK74" s="32">
        <v>0</v>
      </c>
      <c r="CL74" s="32">
        <v>12553.9</v>
      </c>
      <c r="CM74" s="32">
        <v>0</v>
      </c>
      <c r="CN74" s="32">
        <f>CL74</f>
        <v>12553.9</v>
      </c>
      <c r="CO74" s="32">
        <v>0</v>
      </c>
      <c r="CP74" s="32">
        <v>0</v>
      </c>
      <c r="CQ74" s="32">
        <v>11279.6</v>
      </c>
      <c r="CR74" s="32">
        <v>0</v>
      </c>
      <c r="CS74" s="32">
        <v>11279.6</v>
      </c>
      <c r="CT74" s="32">
        <v>0</v>
      </c>
      <c r="CU74" s="32">
        <v>0</v>
      </c>
      <c r="CV74" s="32">
        <v>11277.8</v>
      </c>
      <c r="CW74" s="32">
        <v>0</v>
      </c>
      <c r="CX74" s="32">
        <f>CV74</f>
        <v>11277.8</v>
      </c>
      <c r="CY74" s="32">
        <v>0</v>
      </c>
      <c r="CZ74" s="32">
        <v>0</v>
      </c>
      <c r="DA74" s="32">
        <v>11269.3</v>
      </c>
      <c r="DB74" s="32">
        <v>0</v>
      </c>
      <c r="DC74" s="32">
        <f>DA74</f>
        <v>11269.3</v>
      </c>
      <c r="DD74" s="32">
        <v>0</v>
      </c>
      <c r="DE74" s="32">
        <v>0</v>
      </c>
      <c r="DF74" s="32">
        <v>11279.6</v>
      </c>
      <c r="DG74" s="32">
        <v>0</v>
      </c>
      <c r="DH74" s="32">
        <v>11279.6</v>
      </c>
      <c r="DI74" s="32">
        <v>0</v>
      </c>
      <c r="DJ74" s="32">
        <v>0</v>
      </c>
      <c r="DK74" s="32">
        <v>11277.8</v>
      </c>
      <c r="DL74" s="32">
        <v>0</v>
      </c>
      <c r="DM74" s="32">
        <f>DK74</f>
        <v>11277.8</v>
      </c>
      <c r="DN74" s="32">
        <v>0</v>
      </c>
      <c r="DO74" s="32">
        <v>0</v>
      </c>
      <c r="DP74" s="32">
        <v>11269.3</v>
      </c>
      <c r="DQ74" s="32">
        <v>0</v>
      </c>
      <c r="DR74" s="32">
        <f>DP74</f>
        <v>11269.3</v>
      </c>
      <c r="DS74" s="32">
        <v>0</v>
      </c>
      <c r="DT74" s="32">
        <v>0</v>
      </c>
      <c r="DU74" s="13" t="s">
        <v>196</v>
      </c>
    </row>
    <row r="75" spans="1:125" s="1" customFormat="1" ht="247.5" x14ac:dyDescent="0.2">
      <c r="A75" s="11" t="s">
        <v>395</v>
      </c>
      <c r="B75" s="11" t="s">
        <v>396</v>
      </c>
      <c r="C75" s="10" t="s">
        <v>397</v>
      </c>
      <c r="D75" s="18" t="s">
        <v>601</v>
      </c>
      <c r="E75" s="18" t="s">
        <v>0</v>
      </c>
      <c r="F75" s="18" t="s">
        <v>0</v>
      </c>
      <c r="G75" s="18" t="s">
        <v>0</v>
      </c>
      <c r="H75" s="18" t="s">
        <v>0</v>
      </c>
      <c r="I75" s="18" t="s">
        <v>0</v>
      </c>
      <c r="J75" s="18" t="s">
        <v>0</v>
      </c>
      <c r="K75" s="18" t="s">
        <v>0</v>
      </c>
      <c r="L75" s="18" t="s">
        <v>0</v>
      </c>
      <c r="M75" s="18" t="s">
        <v>0</v>
      </c>
      <c r="N75" s="18" t="s">
        <v>0</v>
      </c>
      <c r="O75" s="18" t="s">
        <v>0</v>
      </c>
      <c r="P75" s="18" t="s">
        <v>0</v>
      </c>
      <c r="Q75" s="18" t="s">
        <v>0</v>
      </c>
      <c r="R75" s="18" t="s">
        <v>0</v>
      </c>
      <c r="S75" s="18" t="s">
        <v>0</v>
      </c>
      <c r="T75" s="18" t="s">
        <v>0</v>
      </c>
      <c r="U75" s="18" t="s">
        <v>0</v>
      </c>
      <c r="V75" s="18" t="s">
        <v>0</v>
      </c>
      <c r="W75" s="18" t="s">
        <v>0</v>
      </c>
      <c r="X75" s="18" t="s">
        <v>602</v>
      </c>
      <c r="Y75" s="18" t="s">
        <v>0</v>
      </c>
      <c r="Z75" s="18" t="s">
        <v>0</v>
      </c>
      <c r="AA75" s="18" t="s">
        <v>603</v>
      </c>
      <c r="AB75" s="18" t="s">
        <v>0</v>
      </c>
      <c r="AC75" s="18" t="s">
        <v>0</v>
      </c>
      <c r="AD75" s="18" t="s">
        <v>604</v>
      </c>
      <c r="AE75" s="12"/>
      <c r="AF75" s="12"/>
      <c r="AG75" s="3" t="s">
        <v>52</v>
      </c>
      <c r="AH75" s="3" t="s">
        <v>259</v>
      </c>
      <c r="AI75" s="32">
        <v>7466.5</v>
      </c>
      <c r="AJ75" s="32">
        <v>7410</v>
      </c>
      <c r="AK75" s="32">
        <v>0</v>
      </c>
      <c r="AL75" s="33">
        <v>0</v>
      </c>
      <c r="AM75" s="32">
        <v>7466.5</v>
      </c>
      <c r="AN75" s="32">
        <v>7410</v>
      </c>
      <c r="AO75" s="32">
        <v>0</v>
      </c>
      <c r="AP75" s="32">
        <v>0</v>
      </c>
      <c r="AQ75" s="32">
        <v>0</v>
      </c>
      <c r="AR75" s="32">
        <v>0</v>
      </c>
      <c r="AS75" s="32">
        <v>44212.6</v>
      </c>
      <c r="AT75" s="32">
        <v>0</v>
      </c>
      <c r="AU75" s="32">
        <f>AS75</f>
        <v>44212.6</v>
      </c>
      <c r="AV75" s="32">
        <v>0</v>
      </c>
      <c r="AW75" s="32">
        <v>0</v>
      </c>
      <c r="AX75" s="32">
        <v>42500</v>
      </c>
      <c r="AY75" s="32">
        <v>0</v>
      </c>
      <c r="AZ75" s="32">
        <v>42500</v>
      </c>
      <c r="BA75" s="32">
        <v>0</v>
      </c>
      <c r="BB75" s="32">
        <v>0</v>
      </c>
      <c r="BC75" s="32">
        <v>42500</v>
      </c>
      <c r="BD75" s="32">
        <v>0</v>
      </c>
      <c r="BE75" s="32">
        <v>42500</v>
      </c>
      <c r="BF75" s="32">
        <v>0</v>
      </c>
      <c r="BG75" s="32">
        <v>0</v>
      </c>
      <c r="BH75" s="32">
        <v>42500</v>
      </c>
      <c r="BI75" s="32">
        <v>0</v>
      </c>
      <c r="BJ75" s="32">
        <v>42500</v>
      </c>
      <c r="BK75" s="32">
        <v>0</v>
      </c>
      <c r="BL75" s="32">
        <v>0</v>
      </c>
      <c r="BM75" s="32">
        <v>7466.5</v>
      </c>
      <c r="BN75" s="32">
        <v>7410</v>
      </c>
      <c r="BO75" s="32">
        <v>0</v>
      </c>
      <c r="BP75" s="32">
        <v>0</v>
      </c>
      <c r="BQ75" s="32">
        <v>7466.5</v>
      </c>
      <c r="BR75" s="32">
        <v>7410</v>
      </c>
      <c r="BS75" s="32">
        <v>0</v>
      </c>
      <c r="BT75" s="32">
        <v>0</v>
      </c>
      <c r="BU75" s="32">
        <v>0</v>
      </c>
      <c r="BV75" s="32">
        <v>0</v>
      </c>
      <c r="BW75" s="32">
        <v>44212.6</v>
      </c>
      <c r="BX75" s="32">
        <v>0</v>
      </c>
      <c r="BY75" s="32">
        <f>BW75</f>
        <v>44212.6</v>
      </c>
      <c r="BZ75" s="32">
        <v>0</v>
      </c>
      <c r="CA75" s="32">
        <v>0</v>
      </c>
      <c r="CB75" s="32">
        <v>42500</v>
      </c>
      <c r="CC75" s="32">
        <v>0</v>
      </c>
      <c r="CD75" s="32">
        <v>42500</v>
      </c>
      <c r="CE75" s="32">
        <v>0</v>
      </c>
      <c r="CF75" s="32">
        <v>0</v>
      </c>
      <c r="CG75" s="32">
        <v>42500</v>
      </c>
      <c r="CH75" s="32">
        <v>0</v>
      </c>
      <c r="CI75" s="32">
        <v>42500</v>
      </c>
      <c r="CJ75" s="32">
        <v>0</v>
      </c>
      <c r="CK75" s="32">
        <v>0</v>
      </c>
      <c r="CL75" s="32">
        <v>42500</v>
      </c>
      <c r="CM75" s="32">
        <v>0</v>
      </c>
      <c r="CN75" s="32">
        <v>42500</v>
      </c>
      <c r="CO75" s="32">
        <v>0</v>
      </c>
      <c r="CP75" s="32">
        <v>0</v>
      </c>
      <c r="CQ75" s="32">
        <v>7466.5</v>
      </c>
      <c r="CR75" s="32">
        <v>0</v>
      </c>
      <c r="CS75" s="32">
        <v>7466.5</v>
      </c>
      <c r="CT75" s="32">
        <v>0</v>
      </c>
      <c r="CU75" s="32">
        <v>0</v>
      </c>
      <c r="CV75" s="32">
        <v>44212.6</v>
      </c>
      <c r="CW75" s="32">
        <v>0</v>
      </c>
      <c r="CX75" s="32">
        <f>CV75</f>
        <v>44212.6</v>
      </c>
      <c r="CY75" s="32">
        <v>0</v>
      </c>
      <c r="CZ75" s="32">
        <v>0</v>
      </c>
      <c r="DA75" s="32">
        <v>42500</v>
      </c>
      <c r="DB75" s="32">
        <v>0</v>
      </c>
      <c r="DC75" s="32">
        <v>42500</v>
      </c>
      <c r="DD75" s="32">
        <v>0</v>
      </c>
      <c r="DE75" s="32">
        <v>0</v>
      </c>
      <c r="DF75" s="32">
        <v>7466.5</v>
      </c>
      <c r="DG75" s="32">
        <v>0</v>
      </c>
      <c r="DH75" s="32">
        <v>7466.5</v>
      </c>
      <c r="DI75" s="32">
        <v>0</v>
      </c>
      <c r="DJ75" s="32">
        <v>0</v>
      </c>
      <c r="DK75" s="32">
        <v>44212.6</v>
      </c>
      <c r="DL75" s="32">
        <v>0</v>
      </c>
      <c r="DM75" s="32">
        <f>DK75</f>
        <v>44212.6</v>
      </c>
      <c r="DN75" s="32">
        <v>0</v>
      </c>
      <c r="DO75" s="32">
        <v>0</v>
      </c>
      <c r="DP75" s="32">
        <v>42500</v>
      </c>
      <c r="DQ75" s="32">
        <v>0</v>
      </c>
      <c r="DR75" s="32">
        <v>42500</v>
      </c>
      <c r="DS75" s="32">
        <v>0</v>
      </c>
      <c r="DT75" s="32">
        <v>0</v>
      </c>
      <c r="DU75" s="13" t="s">
        <v>251</v>
      </c>
    </row>
    <row r="76" spans="1:125" s="1" customFormat="1" ht="247.5" x14ac:dyDescent="0.2">
      <c r="A76" s="11" t="s">
        <v>398</v>
      </c>
      <c r="B76" s="11" t="s">
        <v>399</v>
      </c>
      <c r="C76" s="10" t="s">
        <v>400</v>
      </c>
      <c r="D76" s="18" t="s">
        <v>601</v>
      </c>
      <c r="E76" s="18" t="s">
        <v>0</v>
      </c>
      <c r="F76" s="18" t="s">
        <v>0</v>
      </c>
      <c r="G76" s="18" t="s">
        <v>0</v>
      </c>
      <c r="H76" s="18" t="s">
        <v>0</v>
      </c>
      <c r="I76" s="18" t="s">
        <v>0</v>
      </c>
      <c r="J76" s="18" t="s">
        <v>0</v>
      </c>
      <c r="K76" s="18" t="s">
        <v>0</v>
      </c>
      <c r="L76" s="18" t="s">
        <v>0</v>
      </c>
      <c r="M76" s="18" t="s">
        <v>0</v>
      </c>
      <c r="N76" s="18" t="s">
        <v>0</v>
      </c>
      <c r="O76" s="18" t="s">
        <v>0</v>
      </c>
      <c r="P76" s="18" t="s">
        <v>0</v>
      </c>
      <c r="Q76" s="18" t="s">
        <v>0</v>
      </c>
      <c r="R76" s="18" t="s">
        <v>0</v>
      </c>
      <c r="S76" s="18" t="s">
        <v>0</v>
      </c>
      <c r="T76" s="18" t="s">
        <v>0</v>
      </c>
      <c r="U76" s="18" t="s">
        <v>0</v>
      </c>
      <c r="V76" s="18" t="s">
        <v>0</v>
      </c>
      <c r="W76" s="18" t="s">
        <v>0</v>
      </c>
      <c r="X76" s="18" t="s">
        <v>602</v>
      </c>
      <c r="Y76" s="18" t="s">
        <v>0</v>
      </c>
      <c r="Z76" s="18" t="s">
        <v>0</v>
      </c>
      <c r="AA76" s="18" t="s">
        <v>603</v>
      </c>
      <c r="AB76" s="18" t="s">
        <v>0</v>
      </c>
      <c r="AC76" s="18" t="s">
        <v>0</v>
      </c>
      <c r="AD76" s="18" t="s">
        <v>605</v>
      </c>
      <c r="AE76" s="12"/>
      <c r="AF76" s="12"/>
      <c r="AG76" s="3" t="s">
        <v>52</v>
      </c>
      <c r="AH76" s="3" t="s">
        <v>259</v>
      </c>
      <c r="AI76" s="32">
        <v>54.7</v>
      </c>
      <c r="AJ76" s="32">
        <v>48.9</v>
      </c>
      <c r="AK76" s="32">
        <v>0</v>
      </c>
      <c r="AL76" s="33">
        <v>0</v>
      </c>
      <c r="AM76" s="32">
        <v>54.7</v>
      </c>
      <c r="AN76" s="32">
        <v>48.9</v>
      </c>
      <c r="AO76" s="32">
        <v>0</v>
      </c>
      <c r="AP76" s="32">
        <v>0</v>
      </c>
      <c r="AQ76" s="32">
        <v>0</v>
      </c>
      <c r="AR76" s="32">
        <v>0</v>
      </c>
      <c r="AS76" s="32">
        <v>0</v>
      </c>
      <c r="AT76" s="32">
        <v>0</v>
      </c>
      <c r="AU76" s="32">
        <v>0</v>
      </c>
      <c r="AV76" s="32">
        <v>0</v>
      </c>
      <c r="AW76" s="32">
        <v>0</v>
      </c>
      <c r="AX76" s="32">
        <v>0</v>
      </c>
      <c r="AY76" s="32">
        <v>0</v>
      </c>
      <c r="AZ76" s="32">
        <v>0</v>
      </c>
      <c r="BA76" s="32">
        <v>0</v>
      </c>
      <c r="BB76" s="32">
        <v>0</v>
      </c>
      <c r="BC76" s="32">
        <v>0</v>
      </c>
      <c r="BD76" s="32">
        <v>0</v>
      </c>
      <c r="BE76" s="32">
        <v>0</v>
      </c>
      <c r="BF76" s="32">
        <v>0</v>
      </c>
      <c r="BG76" s="32">
        <v>0</v>
      </c>
      <c r="BH76" s="32">
        <v>0</v>
      </c>
      <c r="BI76" s="32">
        <v>0</v>
      </c>
      <c r="BJ76" s="32">
        <v>0</v>
      </c>
      <c r="BK76" s="32">
        <v>0</v>
      </c>
      <c r="BL76" s="32">
        <v>0</v>
      </c>
      <c r="BM76" s="32">
        <v>54.7</v>
      </c>
      <c r="BN76" s="32">
        <v>48.9</v>
      </c>
      <c r="BO76" s="32">
        <v>0</v>
      </c>
      <c r="BP76" s="32">
        <v>0</v>
      </c>
      <c r="BQ76" s="32">
        <v>54.7</v>
      </c>
      <c r="BR76" s="32">
        <v>48.9</v>
      </c>
      <c r="BS76" s="32">
        <v>0</v>
      </c>
      <c r="BT76" s="32">
        <v>0</v>
      </c>
      <c r="BU76" s="32">
        <v>0</v>
      </c>
      <c r="BV76" s="32">
        <v>0</v>
      </c>
      <c r="BW76" s="32">
        <v>0</v>
      </c>
      <c r="BX76" s="32">
        <v>0</v>
      </c>
      <c r="BY76" s="32">
        <v>0</v>
      </c>
      <c r="BZ76" s="32">
        <v>0</v>
      </c>
      <c r="CA76" s="32">
        <v>0</v>
      </c>
      <c r="CB76" s="32">
        <v>0</v>
      </c>
      <c r="CC76" s="32">
        <v>0</v>
      </c>
      <c r="CD76" s="32">
        <v>0</v>
      </c>
      <c r="CE76" s="32">
        <v>0</v>
      </c>
      <c r="CF76" s="32">
        <v>0</v>
      </c>
      <c r="CG76" s="32">
        <v>0</v>
      </c>
      <c r="CH76" s="32">
        <v>0</v>
      </c>
      <c r="CI76" s="32">
        <v>0</v>
      </c>
      <c r="CJ76" s="32">
        <v>0</v>
      </c>
      <c r="CK76" s="32">
        <v>0</v>
      </c>
      <c r="CL76" s="32">
        <v>0</v>
      </c>
      <c r="CM76" s="32">
        <v>0</v>
      </c>
      <c r="CN76" s="32">
        <v>0</v>
      </c>
      <c r="CO76" s="32">
        <v>0</v>
      </c>
      <c r="CP76" s="32">
        <v>0</v>
      </c>
      <c r="CQ76" s="32">
        <v>54.7</v>
      </c>
      <c r="CR76" s="32">
        <v>0</v>
      </c>
      <c r="CS76" s="32">
        <v>54.7</v>
      </c>
      <c r="CT76" s="32">
        <v>0</v>
      </c>
      <c r="CU76" s="32">
        <v>0</v>
      </c>
      <c r="CV76" s="32">
        <v>0</v>
      </c>
      <c r="CW76" s="32">
        <v>0</v>
      </c>
      <c r="CX76" s="32">
        <v>0</v>
      </c>
      <c r="CY76" s="32">
        <v>0</v>
      </c>
      <c r="CZ76" s="32">
        <v>0</v>
      </c>
      <c r="DA76" s="32">
        <v>0</v>
      </c>
      <c r="DB76" s="32">
        <v>0</v>
      </c>
      <c r="DC76" s="32">
        <v>0</v>
      </c>
      <c r="DD76" s="32">
        <v>0</v>
      </c>
      <c r="DE76" s="32">
        <v>0</v>
      </c>
      <c r="DF76" s="32">
        <v>54.7</v>
      </c>
      <c r="DG76" s="32">
        <v>0</v>
      </c>
      <c r="DH76" s="32">
        <v>54.7</v>
      </c>
      <c r="DI76" s="32">
        <v>0</v>
      </c>
      <c r="DJ76" s="32">
        <v>0</v>
      </c>
      <c r="DK76" s="32">
        <v>0</v>
      </c>
      <c r="DL76" s="32">
        <v>0</v>
      </c>
      <c r="DM76" s="32">
        <v>0</v>
      </c>
      <c r="DN76" s="32">
        <v>0</v>
      </c>
      <c r="DO76" s="32">
        <v>0</v>
      </c>
      <c r="DP76" s="32">
        <v>0</v>
      </c>
      <c r="DQ76" s="32">
        <v>0</v>
      </c>
      <c r="DR76" s="32">
        <v>0</v>
      </c>
      <c r="DS76" s="32">
        <v>0</v>
      </c>
      <c r="DT76" s="32">
        <v>0</v>
      </c>
      <c r="DU76" s="13" t="s">
        <v>251</v>
      </c>
    </row>
    <row r="77" spans="1:125" s="1" customFormat="1" ht="213.75" x14ac:dyDescent="0.2">
      <c r="A77" s="11" t="s">
        <v>401</v>
      </c>
      <c r="B77" s="11" t="s">
        <v>402</v>
      </c>
      <c r="C77" s="10" t="s">
        <v>403</v>
      </c>
      <c r="D77" s="18" t="s">
        <v>601</v>
      </c>
      <c r="E77" s="18" t="s">
        <v>0</v>
      </c>
      <c r="F77" s="18" t="s">
        <v>0</v>
      </c>
      <c r="G77" s="18" t="s">
        <v>0</v>
      </c>
      <c r="H77" s="18" t="s">
        <v>0</v>
      </c>
      <c r="I77" s="18" t="s">
        <v>0</v>
      </c>
      <c r="J77" s="18" t="s">
        <v>0</v>
      </c>
      <c r="K77" s="18" t="s">
        <v>0</v>
      </c>
      <c r="L77" s="18" t="s">
        <v>0</v>
      </c>
      <c r="M77" s="18" t="s">
        <v>0</v>
      </c>
      <c r="N77" s="18" t="s">
        <v>0</v>
      </c>
      <c r="O77" s="18" t="s">
        <v>0</v>
      </c>
      <c r="P77" s="18" t="s">
        <v>0</v>
      </c>
      <c r="Q77" s="18" t="s">
        <v>0</v>
      </c>
      <c r="R77" s="18" t="s">
        <v>0</v>
      </c>
      <c r="S77" s="18" t="s">
        <v>0</v>
      </c>
      <c r="T77" s="18" t="s">
        <v>0</v>
      </c>
      <c r="U77" s="18" t="s">
        <v>0</v>
      </c>
      <c r="V77" s="18" t="s">
        <v>0</v>
      </c>
      <c r="W77" s="18" t="s">
        <v>0</v>
      </c>
      <c r="X77" s="18" t="s">
        <v>602</v>
      </c>
      <c r="Y77" s="18" t="s">
        <v>0</v>
      </c>
      <c r="Z77" s="18" t="s">
        <v>0</v>
      </c>
      <c r="AA77" s="18" t="s">
        <v>603</v>
      </c>
      <c r="AB77" s="18" t="s">
        <v>0</v>
      </c>
      <c r="AC77" s="18" t="s">
        <v>0</v>
      </c>
      <c r="AD77" s="18" t="s">
        <v>606</v>
      </c>
      <c r="AE77" s="12"/>
      <c r="AF77" s="12"/>
      <c r="AG77" s="3" t="s">
        <v>52</v>
      </c>
      <c r="AH77" s="3" t="s">
        <v>259</v>
      </c>
      <c r="AI77" s="32">
        <v>5456.6</v>
      </c>
      <c r="AJ77" s="32">
        <v>5422.7</v>
      </c>
      <c r="AK77" s="32">
        <v>0</v>
      </c>
      <c r="AL77" s="33">
        <v>0</v>
      </c>
      <c r="AM77" s="32">
        <v>5456.6</v>
      </c>
      <c r="AN77" s="32">
        <v>5422.7</v>
      </c>
      <c r="AO77" s="32">
        <v>0</v>
      </c>
      <c r="AP77" s="32">
        <v>0</v>
      </c>
      <c r="AQ77" s="32">
        <v>0</v>
      </c>
      <c r="AR77" s="32">
        <v>0</v>
      </c>
      <c r="AS77" s="32">
        <v>5966.1</v>
      </c>
      <c r="AT77" s="32">
        <v>0</v>
      </c>
      <c r="AU77" s="32">
        <f>AS77</f>
        <v>5966.1</v>
      </c>
      <c r="AV77" s="32">
        <v>0</v>
      </c>
      <c r="AW77" s="32">
        <v>0</v>
      </c>
      <c r="AX77" s="32">
        <v>5137.7</v>
      </c>
      <c r="AY77" s="32">
        <v>0</v>
      </c>
      <c r="AZ77" s="32">
        <v>5137.7</v>
      </c>
      <c r="BA77" s="32">
        <v>0</v>
      </c>
      <c r="BB77" s="32">
        <v>0</v>
      </c>
      <c r="BC77" s="32">
        <v>5273.6</v>
      </c>
      <c r="BD77" s="32">
        <v>0</v>
      </c>
      <c r="BE77" s="32">
        <v>5273.6</v>
      </c>
      <c r="BF77" s="32">
        <v>0</v>
      </c>
      <c r="BG77" s="32">
        <v>0</v>
      </c>
      <c r="BH77" s="32">
        <v>5273.6</v>
      </c>
      <c r="BI77" s="32">
        <v>0</v>
      </c>
      <c r="BJ77" s="32">
        <v>5273.6</v>
      </c>
      <c r="BK77" s="32">
        <v>0</v>
      </c>
      <c r="BL77" s="32">
        <v>0</v>
      </c>
      <c r="BM77" s="32">
        <v>5165.1000000000004</v>
      </c>
      <c r="BN77" s="32">
        <v>5131.2</v>
      </c>
      <c r="BO77" s="32">
        <v>0</v>
      </c>
      <c r="BP77" s="32">
        <v>0</v>
      </c>
      <c r="BQ77" s="32">
        <v>5165.1000000000004</v>
      </c>
      <c r="BR77" s="32">
        <v>5131.2</v>
      </c>
      <c r="BS77" s="32">
        <v>0</v>
      </c>
      <c r="BT77" s="32">
        <v>0</v>
      </c>
      <c r="BU77" s="32">
        <v>0</v>
      </c>
      <c r="BV77" s="32">
        <v>0</v>
      </c>
      <c r="BW77" s="32">
        <f>5966.1-18.3</f>
        <v>5947.8</v>
      </c>
      <c r="BX77" s="32">
        <v>0</v>
      </c>
      <c r="BY77" s="32">
        <f>BW77</f>
        <v>5947.8</v>
      </c>
      <c r="BZ77" s="32">
        <v>0</v>
      </c>
      <c r="CA77" s="32">
        <v>0</v>
      </c>
      <c r="CB77" s="32">
        <v>5137.7</v>
      </c>
      <c r="CC77" s="32">
        <v>0</v>
      </c>
      <c r="CD77" s="32">
        <v>5137.7</v>
      </c>
      <c r="CE77" s="32">
        <v>0</v>
      </c>
      <c r="CF77" s="32">
        <v>0</v>
      </c>
      <c r="CG77" s="32">
        <v>5273.6</v>
      </c>
      <c r="CH77" s="32">
        <v>0</v>
      </c>
      <c r="CI77" s="32">
        <v>5273.6</v>
      </c>
      <c r="CJ77" s="32">
        <v>0</v>
      </c>
      <c r="CK77" s="32">
        <v>0</v>
      </c>
      <c r="CL77" s="32">
        <v>5273.6</v>
      </c>
      <c r="CM77" s="32">
        <v>0</v>
      </c>
      <c r="CN77" s="32">
        <v>5273.6</v>
      </c>
      <c r="CO77" s="32">
        <v>0</v>
      </c>
      <c r="CP77" s="32">
        <v>0</v>
      </c>
      <c r="CQ77" s="32">
        <v>5456.6</v>
      </c>
      <c r="CR77" s="32">
        <v>0</v>
      </c>
      <c r="CS77" s="32">
        <v>5456.6</v>
      </c>
      <c r="CT77" s="32">
        <v>0</v>
      </c>
      <c r="CU77" s="32">
        <v>0</v>
      </c>
      <c r="CV77" s="32">
        <v>5966.1</v>
      </c>
      <c r="CW77" s="32">
        <v>0</v>
      </c>
      <c r="CX77" s="32">
        <f>CV77</f>
        <v>5966.1</v>
      </c>
      <c r="CY77" s="32">
        <v>0</v>
      </c>
      <c r="CZ77" s="32">
        <v>0</v>
      </c>
      <c r="DA77" s="32">
        <v>5137.7</v>
      </c>
      <c r="DB77" s="32">
        <v>0</v>
      </c>
      <c r="DC77" s="32">
        <v>5137.7</v>
      </c>
      <c r="DD77" s="32">
        <v>0</v>
      </c>
      <c r="DE77" s="32">
        <v>0</v>
      </c>
      <c r="DF77" s="32">
        <v>5165.1000000000004</v>
      </c>
      <c r="DG77" s="32">
        <v>0</v>
      </c>
      <c r="DH77" s="32">
        <v>5165.1000000000004</v>
      </c>
      <c r="DI77" s="32">
        <v>0</v>
      </c>
      <c r="DJ77" s="32">
        <v>0</v>
      </c>
      <c r="DK77" s="32">
        <f>5966.1-18.3</f>
        <v>5947.8</v>
      </c>
      <c r="DL77" s="32">
        <v>0</v>
      </c>
      <c r="DM77" s="32">
        <f>DK77</f>
        <v>5947.8</v>
      </c>
      <c r="DN77" s="32">
        <v>0</v>
      </c>
      <c r="DO77" s="32">
        <v>0</v>
      </c>
      <c r="DP77" s="32">
        <v>5137.7</v>
      </c>
      <c r="DQ77" s="32">
        <v>0</v>
      </c>
      <c r="DR77" s="32">
        <v>5137.7</v>
      </c>
      <c r="DS77" s="32">
        <v>0</v>
      </c>
      <c r="DT77" s="32">
        <v>0</v>
      </c>
      <c r="DU77" s="13" t="s">
        <v>184</v>
      </c>
    </row>
    <row r="78" spans="1:125" s="1" customFormat="1" ht="90" x14ac:dyDescent="0.2">
      <c r="A78" s="11" t="s">
        <v>404</v>
      </c>
      <c r="B78" s="11" t="s">
        <v>405</v>
      </c>
      <c r="C78" s="10" t="s">
        <v>406</v>
      </c>
      <c r="D78" s="40" t="s">
        <v>706</v>
      </c>
      <c r="E78" s="40" t="s">
        <v>504</v>
      </c>
      <c r="F78" s="40" t="s">
        <v>628</v>
      </c>
      <c r="G78" s="40" t="s">
        <v>0</v>
      </c>
      <c r="H78" s="40" t="s">
        <v>0</v>
      </c>
      <c r="I78" s="40" t="s">
        <v>0</v>
      </c>
      <c r="J78" s="40" t="s">
        <v>0</v>
      </c>
      <c r="K78" s="40" t="s">
        <v>0</v>
      </c>
      <c r="L78" s="40" t="s">
        <v>0</v>
      </c>
      <c r="M78" s="40" t="s">
        <v>0</v>
      </c>
      <c r="N78" s="40" t="s">
        <v>0</v>
      </c>
      <c r="O78" s="40" t="s">
        <v>0</v>
      </c>
      <c r="P78" s="40" t="s">
        <v>0</v>
      </c>
      <c r="Q78" s="40" t="s">
        <v>0</v>
      </c>
      <c r="R78" s="40" t="s">
        <v>0</v>
      </c>
      <c r="S78" s="40" t="s">
        <v>0</v>
      </c>
      <c r="T78" s="40" t="s">
        <v>0</v>
      </c>
      <c r="U78" s="40" t="s">
        <v>0</v>
      </c>
      <c r="V78" s="40" t="s">
        <v>0</v>
      </c>
      <c r="W78" s="40" t="s">
        <v>0</v>
      </c>
      <c r="X78" s="22" t="s">
        <v>624</v>
      </c>
      <c r="Y78" s="45" t="s">
        <v>504</v>
      </c>
      <c r="Z78" s="22" t="s">
        <v>625</v>
      </c>
      <c r="AA78" s="40" t="s">
        <v>0</v>
      </c>
      <c r="AB78" s="40" t="s">
        <v>0</v>
      </c>
      <c r="AC78" s="40" t="s">
        <v>0</v>
      </c>
      <c r="AD78" s="37" t="s">
        <v>641</v>
      </c>
      <c r="AE78" s="12"/>
      <c r="AF78" s="12"/>
      <c r="AG78" s="3" t="s">
        <v>56</v>
      </c>
      <c r="AH78" s="3" t="s">
        <v>220</v>
      </c>
      <c r="AI78" s="32">
        <v>74055.7</v>
      </c>
      <c r="AJ78" s="32">
        <v>74055.7</v>
      </c>
      <c r="AK78" s="32">
        <v>0</v>
      </c>
      <c r="AL78" s="33">
        <v>0</v>
      </c>
      <c r="AM78" s="32">
        <v>74055.7</v>
      </c>
      <c r="AN78" s="32">
        <v>74055.7</v>
      </c>
      <c r="AO78" s="32">
        <v>0</v>
      </c>
      <c r="AP78" s="32">
        <v>0</v>
      </c>
      <c r="AQ78" s="32">
        <v>0</v>
      </c>
      <c r="AR78" s="32">
        <v>0</v>
      </c>
      <c r="AS78" s="32">
        <f>AU78</f>
        <v>77292</v>
      </c>
      <c r="AT78" s="32">
        <v>0</v>
      </c>
      <c r="AU78" s="32">
        <v>77292</v>
      </c>
      <c r="AV78" s="32">
        <v>0</v>
      </c>
      <c r="AW78" s="32">
        <v>0</v>
      </c>
      <c r="AX78" s="32">
        <v>73041.899999999994</v>
      </c>
      <c r="AY78" s="32">
        <v>0</v>
      </c>
      <c r="AZ78" s="32">
        <v>73041.899999999994</v>
      </c>
      <c r="BA78" s="32">
        <v>0</v>
      </c>
      <c r="BB78" s="32">
        <v>0</v>
      </c>
      <c r="BC78" s="32">
        <v>73041.899999999994</v>
      </c>
      <c r="BD78" s="32">
        <v>0</v>
      </c>
      <c r="BE78" s="32">
        <v>73041.899999999994</v>
      </c>
      <c r="BF78" s="32">
        <v>0</v>
      </c>
      <c r="BG78" s="32">
        <v>0</v>
      </c>
      <c r="BH78" s="32">
        <v>73041.899999999994</v>
      </c>
      <c r="BI78" s="32">
        <v>0</v>
      </c>
      <c r="BJ78" s="32">
        <v>73041.899999999994</v>
      </c>
      <c r="BK78" s="32">
        <v>0</v>
      </c>
      <c r="BL78" s="32">
        <v>0</v>
      </c>
      <c r="BM78" s="32">
        <v>72744.600000000006</v>
      </c>
      <c r="BN78" s="32">
        <v>72744.600000000006</v>
      </c>
      <c r="BO78" s="32">
        <v>0</v>
      </c>
      <c r="BP78" s="32">
        <v>0</v>
      </c>
      <c r="BQ78" s="32">
        <v>72744.600000000006</v>
      </c>
      <c r="BR78" s="32">
        <v>72744.600000000006</v>
      </c>
      <c r="BS78" s="32">
        <v>0</v>
      </c>
      <c r="BT78" s="32">
        <v>0</v>
      </c>
      <c r="BU78" s="32">
        <v>0</v>
      </c>
      <c r="BV78" s="32">
        <v>0</v>
      </c>
      <c r="BW78" s="32">
        <f>75029-19</f>
        <v>75010</v>
      </c>
      <c r="BX78" s="32">
        <v>0</v>
      </c>
      <c r="BY78" s="32">
        <f>BW78</f>
        <v>75010</v>
      </c>
      <c r="BZ78" s="32">
        <v>0</v>
      </c>
      <c r="CA78" s="32">
        <v>0</v>
      </c>
      <c r="CB78" s="32">
        <v>73041.899999999994</v>
      </c>
      <c r="CC78" s="32">
        <v>0</v>
      </c>
      <c r="CD78" s="32">
        <v>73041.899999999994</v>
      </c>
      <c r="CE78" s="32">
        <v>0</v>
      </c>
      <c r="CF78" s="32">
        <v>0</v>
      </c>
      <c r="CG78" s="32">
        <v>73041.899999999994</v>
      </c>
      <c r="CH78" s="32">
        <v>0</v>
      </c>
      <c r="CI78" s="32">
        <v>73041.899999999994</v>
      </c>
      <c r="CJ78" s="32">
        <v>0</v>
      </c>
      <c r="CK78" s="32">
        <v>0</v>
      </c>
      <c r="CL78" s="32">
        <v>73041.899999999994</v>
      </c>
      <c r="CM78" s="32">
        <v>0</v>
      </c>
      <c r="CN78" s="32">
        <v>73041.899999999994</v>
      </c>
      <c r="CO78" s="32">
        <v>0</v>
      </c>
      <c r="CP78" s="32">
        <v>0</v>
      </c>
      <c r="CQ78" s="32">
        <v>74055.7</v>
      </c>
      <c r="CR78" s="32">
        <v>0</v>
      </c>
      <c r="CS78" s="32">
        <v>74055.7</v>
      </c>
      <c r="CT78" s="32">
        <v>0</v>
      </c>
      <c r="CU78" s="32">
        <v>0</v>
      </c>
      <c r="CV78" s="32">
        <f>CX78</f>
        <v>77292</v>
      </c>
      <c r="CW78" s="32">
        <v>0</v>
      </c>
      <c r="CX78" s="32">
        <v>77292</v>
      </c>
      <c r="CY78" s="32">
        <v>0</v>
      </c>
      <c r="CZ78" s="32">
        <v>0</v>
      </c>
      <c r="DA78" s="32">
        <v>73041.899999999994</v>
      </c>
      <c r="DB78" s="32">
        <v>0</v>
      </c>
      <c r="DC78" s="32">
        <v>73041.899999999994</v>
      </c>
      <c r="DD78" s="32">
        <v>0</v>
      </c>
      <c r="DE78" s="32">
        <v>0</v>
      </c>
      <c r="DF78" s="32">
        <v>72744.600000000006</v>
      </c>
      <c r="DG78" s="32">
        <v>0</v>
      </c>
      <c r="DH78" s="32">
        <v>72744.600000000006</v>
      </c>
      <c r="DI78" s="32">
        <v>0</v>
      </c>
      <c r="DJ78" s="32">
        <v>0</v>
      </c>
      <c r="DK78" s="32">
        <f>75029-19</f>
        <v>75010</v>
      </c>
      <c r="DL78" s="32">
        <v>0</v>
      </c>
      <c r="DM78" s="32">
        <f>DK78</f>
        <v>75010</v>
      </c>
      <c r="DN78" s="32">
        <v>0</v>
      </c>
      <c r="DO78" s="32">
        <v>0</v>
      </c>
      <c r="DP78" s="32">
        <v>73041.899999999994</v>
      </c>
      <c r="DQ78" s="32">
        <v>0</v>
      </c>
      <c r="DR78" s="32">
        <v>73041.899999999994</v>
      </c>
      <c r="DS78" s="32">
        <v>0</v>
      </c>
      <c r="DT78" s="32">
        <v>0</v>
      </c>
      <c r="DU78" s="13" t="s">
        <v>196</v>
      </c>
    </row>
    <row r="79" spans="1:125" s="1" customFormat="1" ht="371.25" x14ac:dyDescent="0.2">
      <c r="A79" s="11" t="s">
        <v>407</v>
      </c>
      <c r="B79" s="11" t="s">
        <v>408</v>
      </c>
      <c r="C79" s="10" t="s">
        <v>409</v>
      </c>
      <c r="D79" s="18" t="s">
        <v>607</v>
      </c>
      <c r="E79" s="18" t="s">
        <v>0</v>
      </c>
      <c r="F79" s="18" t="s">
        <v>0</v>
      </c>
      <c r="G79" s="18" t="s">
        <v>0</v>
      </c>
      <c r="H79" s="18" t="s">
        <v>0</v>
      </c>
      <c r="I79" s="18" t="s">
        <v>0</v>
      </c>
      <c r="J79" s="18" t="s">
        <v>0</v>
      </c>
      <c r="K79" s="18" t="s">
        <v>608</v>
      </c>
      <c r="L79" s="18" t="s">
        <v>0</v>
      </c>
      <c r="M79" s="18" t="s">
        <v>0</v>
      </c>
      <c r="N79" s="18" t="s">
        <v>0</v>
      </c>
      <c r="O79" s="18" t="s">
        <v>0</v>
      </c>
      <c r="P79" s="18" t="s">
        <v>0</v>
      </c>
      <c r="Q79" s="18" t="s">
        <v>0</v>
      </c>
      <c r="R79" s="18" t="s">
        <v>0</v>
      </c>
      <c r="S79" s="18" t="s">
        <v>0</v>
      </c>
      <c r="T79" s="18" t="s">
        <v>0</v>
      </c>
      <c r="U79" s="18" t="s">
        <v>0</v>
      </c>
      <c r="V79" s="18" t="s">
        <v>0</v>
      </c>
      <c r="W79" s="18" t="s">
        <v>0</v>
      </c>
      <c r="X79" s="18" t="s">
        <v>609</v>
      </c>
      <c r="Y79" s="18" t="s">
        <v>0</v>
      </c>
      <c r="Z79" s="18" t="s">
        <v>0</v>
      </c>
      <c r="AA79" s="18" t="s">
        <v>0</v>
      </c>
      <c r="AB79" s="18" t="s">
        <v>0</v>
      </c>
      <c r="AC79" s="18" t="s">
        <v>0</v>
      </c>
      <c r="AD79" s="18" t="s">
        <v>610</v>
      </c>
      <c r="AE79" s="12"/>
      <c r="AF79" s="12"/>
      <c r="AG79" s="3" t="s">
        <v>60</v>
      </c>
      <c r="AH79" s="3" t="s">
        <v>345</v>
      </c>
      <c r="AI79" s="32">
        <v>36471.1</v>
      </c>
      <c r="AJ79" s="32">
        <v>33994.199999999997</v>
      </c>
      <c r="AK79" s="32">
        <v>11034.7</v>
      </c>
      <c r="AL79" s="33">
        <v>11034.7</v>
      </c>
      <c r="AM79" s="32">
        <v>25436.400000000001</v>
      </c>
      <c r="AN79" s="32">
        <v>22959.5</v>
      </c>
      <c r="AO79" s="32">
        <v>0</v>
      </c>
      <c r="AP79" s="32">
        <v>0</v>
      </c>
      <c r="AQ79" s="32">
        <v>0</v>
      </c>
      <c r="AR79" s="32">
        <v>0</v>
      </c>
      <c r="AS79" s="32">
        <v>24062.9</v>
      </c>
      <c r="AT79" s="32">
        <v>17106.2</v>
      </c>
      <c r="AU79" s="32">
        <f>AS79-AT79</f>
        <v>6956.7000000000007</v>
      </c>
      <c r="AV79" s="32">
        <v>0</v>
      </c>
      <c r="AW79" s="32">
        <v>0</v>
      </c>
      <c r="AX79" s="32">
        <v>0</v>
      </c>
      <c r="AY79" s="32">
        <v>0</v>
      </c>
      <c r="AZ79" s="32">
        <v>0</v>
      </c>
      <c r="BA79" s="32">
        <v>0</v>
      </c>
      <c r="BB79" s="32">
        <v>0</v>
      </c>
      <c r="BC79" s="32">
        <v>0</v>
      </c>
      <c r="BD79" s="32">
        <v>0</v>
      </c>
      <c r="BE79" s="32">
        <v>0</v>
      </c>
      <c r="BF79" s="32">
        <v>0</v>
      </c>
      <c r="BG79" s="32">
        <v>0</v>
      </c>
      <c r="BH79" s="32">
        <v>0</v>
      </c>
      <c r="BI79" s="32">
        <v>0</v>
      </c>
      <c r="BJ79" s="32">
        <v>0</v>
      </c>
      <c r="BK79" s="32">
        <v>0</v>
      </c>
      <c r="BL79" s="32">
        <v>0</v>
      </c>
      <c r="BM79" s="32">
        <v>0</v>
      </c>
      <c r="BN79" s="32">
        <v>0</v>
      </c>
      <c r="BO79" s="32">
        <v>0</v>
      </c>
      <c r="BP79" s="32">
        <v>0</v>
      </c>
      <c r="BQ79" s="32">
        <v>0</v>
      </c>
      <c r="BR79" s="32">
        <v>0</v>
      </c>
      <c r="BS79" s="32">
        <v>0</v>
      </c>
      <c r="BT79" s="32">
        <v>0</v>
      </c>
      <c r="BU79" s="32">
        <v>0</v>
      </c>
      <c r="BV79" s="32">
        <v>0</v>
      </c>
      <c r="BW79" s="32">
        <f>24062.9-24062.9</f>
        <v>0</v>
      </c>
      <c r="BX79" s="32">
        <f>17106.2-17106.2</f>
        <v>0</v>
      </c>
      <c r="BY79" s="32">
        <f>BW79-BX79</f>
        <v>0</v>
      </c>
      <c r="BZ79" s="32">
        <v>0</v>
      </c>
      <c r="CA79" s="32">
        <v>0</v>
      </c>
      <c r="CB79" s="32">
        <v>0</v>
      </c>
      <c r="CC79" s="32">
        <v>0</v>
      </c>
      <c r="CD79" s="32">
        <v>0</v>
      </c>
      <c r="CE79" s="32">
        <v>0</v>
      </c>
      <c r="CF79" s="32">
        <v>0</v>
      </c>
      <c r="CG79" s="32">
        <v>0</v>
      </c>
      <c r="CH79" s="32">
        <v>0</v>
      </c>
      <c r="CI79" s="32">
        <v>0</v>
      </c>
      <c r="CJ79" s="32">
        <v>0</v>
      </c>
      <c r="CK79" s="32">
        <v>0</v>
      </c>
      <c r="CL79" s="32">
        <v>0</v>
      </c>
      <c r="CM79" s="32">
        <v>0</v>
      </c>
      <c r="CN79" s="32">
        <v>0</v>
      </c>
      <c r="CO79" s="32">
        <v>0</v>
      </c>
      <c r="CP79" s="32">
        <v>0</v>
      </c>
      <c r="CQ79" s="32">
        <v>36471.1</v>
      </c>
      <c r="CR79" s="32">
        <v>11034.7</v>
      </c>
      <c r="CS79" s="32">
        <v>25436.400000000001</v>
      </c>
      <c r="CT79" s="32">
        <v>0</v>
      </c>
      <c r="CU79" s="32">
        <v>0</v>
      </c>
      <c r="CV79" s="32">
        <v>24062.9</v>
      </c>
      <c r="CW79" s="32">
        <v>17106.2</v>
      </c>
      <c r="CX79" s="32">
        <f>CV79-CW79</f>
        <v>6956.7000000000007</v>
      </c>
      <c r="CY79" s="32">
        <v>0</v>
      </c>
      <c r="CZ79" s="32">
        <v>0</v>
      </c>
      <c r="DA79" s="32">
        <v>0</v>
      </c>
      <c r="DB79" s="32">
        <v>0</v>
      </c>
      <c r="DC79" s="32">
        <v>0</v>
      </c>
      <c r="DD79" s="32">
        <v>0</v>
      </c>
      <c r="DE79" s="32">
        <v>0</v>
      </c>
      <c r="DF79" s="32">
        <v>0</v>
      </c>
      <c r="DG79" s="32">
        <v>0</v>
      </c>
      <c r="DH79" s="32">
        <v>0</v>
      </c>
      <c r="DI79" s="32">
        <v>0</v>
      </c>
      <c r="DJ79" s="32">
        <v>0</v>
      </c>
      <c r="DK79" s="32">
        <f>24062.9-24062.9</f>
        <v>0</v>
      </c>
      <c r="DL79" s="32">
        <f>17106.2-17106.2</f>
        <v>0</v>
      </c>
      <c r="DM79" s="32">
        <f>DK79-DL79</f>
        <v>0</v>
      </c>
      <c r="DN79" s="32">
        <v>0</v>
      </c>
      <c r="DO79" s="32">
        <v>0</v>
      </c>
      <c r="DP79" s="32">
        <v>0</v>
      </c>
      <c r="DQ79" s="32">
        <v>0</v>
      </c>
      <c r="DR79" s="32">
        <v>0</v>
      </c>
      <c r="DS79" s="32">
        <v>0</v>
      </c>
      <c r="DT79" s="32">
        <v>0</v>
      </c>
      <c r="DU79" s="13" t="s">
        <v>251</v>
      </c>
    </row>
    <row r="80" spans="1:125" s="1" customFormat="1" ht="409.5" x14ac:dyDescent="0.2">
      <c r="A80" s="11" t="s">
        <v>410</v>
      </c>
      <c r="B80" s="11" t="s">
        <v>411</v>
      </c>
      <c r="C80" s="10" t="s">
        <v>412</v>
      </c>
      <c r="D80" s="28" t="s">
        <v>642</v>
      </c>
      <c r="E80" s="48" t="s">
        <v>504</v>
      </c>
      <c r="F80" s="48" t="s">
        <v>643</v>
      </c>
      <c r="G80" s="40" t="s">
        <v>0</v>
      </c>
      <c r="H80" s="40" t="s">
        <v>0</v>
      </c>
      <c r="I80" s="40" t="s">
        <v>0</v>
      </c>
      <c r="J80" s="40" t="s">
        <v>0</v>
      </c>
      <c r="K80" s="40" t="s">
        <v>0</v>
      </c>
      <c r="L80" s="40" t="s">
        <v>0</v>
      </c>
      <c r="M80" s="40" t="s">
        <v>0</v>
      </c>
      <c r="N80" s="40" t="s">
        <v>0</v>
      </c>
      <c r="O80" s="40" t="s">
        <v>0</v>
      </c>
      <c r="P80" s="40" t="s">
        <v>0</v>
      </c>
      <c r="Q80" s="40" t="s">
        <v>0</v>
      </c>
      <c r="R80" s="40" t="s">
        <v>0</v>
      </c>
      <c r="S80" s="40" t="s">
        <v>0</v>
      </c>
      <c r="T80" s="40" t="s">
        <v>0</v>
      </c>
      <c r="U80" s="40" t="s">
        <v>0</v>
      </c>
      <c r="V80" s="40" t="s">
        <v>0</v>
      </c>
      <c r="W80" s="40" t="s">
        <v>0</v>
      </c>
      <c r="X80" s="40" t="s">
        <v>0</v>
      </c>
      <c r="Y80" s="40" t="s">
        <v>0</v>
      </c>
      <c r="Z80" s="40" t="s">
        <v>0</v>
      </c>
      <c r="AA80" s="49" t="s">
        <v>644</v>
      </c>
      <c r="AB80" s="49" t="s">
        <v>645</v>
      </c>
      <c r="AC80" s="49" t="s">
        <v>646</v>
      </c>
      <c r="AD80" s="23" t="s">
        <v>647</v>
      </c>
      <c r="AE80" s="12"/>
      <c r="AF80" s="12"/>
      <c r="AG80" s="3" t="s">
        <v>60</v>
      </c>
      <c r="AH80" s="3" t="s">
        <v>345</v>
      </c>
      <c r="AI80" s="32">
        <v>4000</v>
      </c>
      <c r="AJ80" s="32">
        <v>3535.1</v>
      </c>
      <c r="AK80" s="32">
        <v>0</v>
      </c>
      <c r="AL80" s="33">
        <v>0</v>
      </c>
      <c r="AM80" s="32">
        <v>4000</v>
      </c>
      <c r="AN80" s="32">
        <v>3535.1</v>
      </c>
      <c r="AO80" s="32">
        <v>0</v>
      </c>
      <c r="AP80" s="32">
        <v>0</v>
      </c>
      <c r="AQ80" s="32">
        <v>0</v>
      </c>
      <c r="AR80" s="32">
        <v>0</v>
      </c>
      <c r="AS80" s="32">
        <v>10435</v>
      </c>
      <c r="AT80" s="32">
        <v>0</v>
      </c>
      <c r="AU80" s="32">
        <f>AS80</f>
        <v>10435</v>
      </c>
      <c r="AV80" s="32">
        <v>0</v>
      </c>
      <c r="AW80" s="32">
        <v>0</v>
      </c>
      <c r="AX80" s="32">
        <v>10435</v>
      </c>
      <c r="AY80" s="32">
        <v>0</v>
      </c>
      <c r="AZ80" s="32">
        <f>AX80</f>
        <v>10435</v>
      </c>
      <c r="BA80" s="32">
        <v>0</v>
      </c>
      <c r="BB80" s="32">
        <v>0</v>
      </c>
      <c r="BC80" s="32">
        <v>10435</v>
      </c>
      <c r="BD80" s="32">
        <v>0</v>
      </c>
      <c r="BE80" s="32">
        <v>10435</v>
      </c>
      <c r="BF80" s="32">
        <v>0</v>
      </c>
      <c r="BG80" s="32">
        <v>0</v>
      </c>
      <c r="BH80" s="32">
        <v>10435</v>
      </c>
      <c r="BI80" s="32">
        <v>0</v>
      </c>
      <c r="BJ80" s="32">
        <v>10435</v>
      </c>
      <c r="BK80" s="32">
        <v>0</v>
      </c>
      <c r="BL80" s="32">
        <v>0</v>
      </c>
      <c r="BM80" s="32">
        <v>4000</v>
      </c>
      <c r="BN80" s="32">
        <v>3535.1</v>
      </c>
      <c r="BO80" s="32">
        <v>0</v>
      </c>
      <c r="BP80" s="32">
        <v>0</v>
      </c>
      <c r="BQ80" s="32">
        <v>4000</v>
      </c>
      <c r="BR80" s="32">
        <v>3535.1</v>
      </c>
      <c r="BS80" s="32">
        <v>0</v>
      </c>
      <c r="BT80" s="32">
        <v>0</v>
      </c>
      <c r="BU80" s="32">
        <v>0</v>
      </c>
      <c r="BV80" s="32">
        <v>0</v>
      </c>
      <c r="BW80" s="32">
        <v>10435</v>
      </c>
      <c r="BX80" s="32">
        <v>0</v>
      </c>
      <c r="BY80" s="32">
        <f>BW80</f>
        <v>10435</v>
      </c>
      <c r="BZ80" s="32">
        <v>0</v>
      </c>
      <c r="CA80" s="32">
        <v>0</v>
      </c>
      <c r="CB80" s="32">
        <v>10435</v>
      </c>
      <c r="CC80" s="32">
        <v>0</v>
      </c>
      <c r="CD80" s="32">
        <f>CB80</f>
        <v>10435</v>
      </c>
      <c r="CE80" s="32">
        <v>0</v>
      </c>
      <c r="CF80" s="32">
        <v>0</v>
      </c>
      <c r="CG80" s="32">
        <v>10435</v>
      </c>
      <c r="CH80" s="32">
        <v>0</v>
      </c>
      <c r="CI80" s="32">
        <v>10435</v>
      </c>
      <c r="CJ80" s="32">
        <v>0</v>
      </c>
      <c r="CK80" s="32">
        <v>0</v>
      </c>
      <c r="CL80" s="32">
        <v>10435</v>
      </c>
      <c r="CM80" s="32">
        <v>0</v>
      </c>
      <c r="CN80" s="32">
        <v>10435</v>
      </c>
      <c r="CO80" s="32">
        <v>0</v>
      </c>
      <c r="CP80" s="32">
        <v>0</v>
      </c>
      <c r="CQ80" s="32">
        <v>4000</v>
      </c>
      <c r="CR80" s="32">
        <v>0</v>
      </c>
      <c r="CS80" s="32">
        <v>4000</v>
      </c>
      <c r="CT80" s="32">
        <v>0</v>
      </c>
      <c r="CU80" s="32">
        <v>0</v>
      </c>
      <c r="CV80" s="32">
        <v>10435</v>
      </c>
      <c r="CW80" s="32">
        <v>0</v>
      </c>
      <c r="CX80" s="32">
        <f>CV80</f>
        <v>10435</v>
      </c>
      <c r="CY80" s="32">
        <v>0</v>
      </c>
      <c r="CZ80" s="32">
        <v>0</v>
      </c>
      <c r="DA80" s="32">
        <v>10435</v>
      </c>
      <c r="DB80" s="32">
        <v>0</v>
      </c>
      <c r="DC80" s="32">
        <f>DA80</f>
        <v>10435</v>
      </c>
      <c r="DD80" s="32">
        <v>0</v>
      </c>
      <c r="DE80" s="32">
        <v>0</v>
      </c>
      <c r="DF80" s="32">
        <v>4000</v>
      </c>
      <c r="DG80" s="32">
        <v>0</v>
      </c>
      <c r="DH80" s="32">
        <v>4000</v>
      </c>
      <c r="DI80" s="32">
        <v>0</v>
      </c>
      <c r="DJ80" s="32">
        <v>0</v>
      </c>
      <c r="DK80" s="32">
        <v>10435</v>
      </c>
      <c r="DL80" s="32">
        <v>0</v>
      </c>
      <c r="DM80" s="32">
        <f>DK80</f>
        <v>10435</v>
      </c>
      <c r="DN80" s="32">
        <v>0</v>
      </c>
      <c r="DO80" s="32">
        <v>0</v>
      </c>
      <c r="DP80" s="32">
        <v>10435</v>
      </c>
      <c r="DQ80" s="32">
        <v>0</v>
      </c>
      <c r="DR80" s="32">
        <f>DP80</f>
        <v>10435</v>
      </c>
      <c r="DS80" s="32">
        <v>0</v>
      </c>
      <c r="DT80" s="32">
        <v>0</v>
      </c>
      <c r="DU80" s="13" t="s">
        <v>196</v>
      </c>
    </row>
    <row r="81" spans="1:125" s="1" customFormat="1" ht="409.5" x14ac:dyDescent="0.2">
      <c r="A81" s="11" t="s">
        <v>413</v>
      </c>
      <c r="B81" s="11" t="s">
        <v>414</v>
      </c>
      <c r="C81" s="10" t="s">
        <v>415</v>
      </c>
      <c r="D81" s="43" t="s">
        <v>627</v>
      </c>
      <c r="E81" s="43"/>
      <c r="F81" s="43"/>
      <c r="G81" s="43" t="s">
        <v>0</v>
      </c>
      <c r="H81" s="43" t="s">
        <v>0</v>
      </c>
      <c r="I81" s="43" t="s">
        <v>0</v>
      </c>
      <c r="J81" s="43" t="s">
        <v>0</v>
      </c>
      <c r="K81" s="43" t="s">
        <v>0</v>
      </c>
      <c r="L81" s="43" t="s">
        <v>0</v>
      </c>
      <c r="M81" s="43" t="s">
        <v>0</v>
      </c>
      <c r="N81" s="43" t="s">
        <v>648</v>
      </c>
      <c r="O81" s="43" t="s">
        <v>504</v>
      </c>
      <c r="P81" s="43" t="s">
        <v>649</v>
      </c>
      <c r="Q81" s="43" t="s">
        <v>0</v>
      </c>
      <c r="R81" s="43" t="s">
        <v>0</v>
      </c>
      <c r="S81" s="43" t="s">
        <v>0</v>
      </c>
      <c r="T81" s="43" t="s">
        <v>0</v>
      </c>
      <c r="U81" s="43" t="s">
        <v>0</v>
      </c>
      <c r="V81" s="43" t="s">
        <v>0</v>
      </c>
      <c r="W81" s="43" t="s">
        <v>0</v>
      </c>
      <c r="X81" s="43" t="s">
        <v>650</v>
      </c>
      <c r="Y81" s="50" t="s">
        <v>504</v>
      </c>
      <c r="Z81" s="50" t="s">
        <v>651</v>
      </c>
      <c r="AA81" s="43" t="s">
        <v>0</v>
      </c>
      <c r="AB81" s="43" t="s">
        <v>0</v>
      </c>
      <c r="AC81" s="43" t="s">
        <v>0</v>
      </c>
      <c r="AD81" s="44" t="s">
        <v>652</v>
      </c>
      <c r="AE81" s="12"/>
      <c r="AF81" s="12"/>
      <c r="AG81" s="3" t="s">
        <v>60</v>
      </c>
      <c r="AH81" s="3" t="s">
        <v>416</v>
      </c>
      <c r="AI81" s="32">
        <v>32594.3</v>
      </c>
      <c r="AJ81" s="32">
        <v>32039</v>
      </c>
      <c r="AK81" s="32">
        <v>28724.7</v>
      </c>
      <c r="AL81" s="33">
        <v>28411.7</v>
      </c>
      <c r="AM81" s="32">
        <v>3869.6</v>
      </c>
      <c r="AN81" s="32">
        <v>3627.3</v>
      </c>
      <c r="AO81" s="32">
        <v>0</v>
      </c>
      <c r="AP81" s="32">
        <v>0</v>
      </c>
      <c r="AQ81" s="32">
        <v>0</v>
      </c>
      <c r="AR81" s="32">
        <v>0</v>
      </c>
      <c r="AS81" s="32">
        <f>SUM(AT81:AW81)</f>
        <v>93059.199999999997</v>
      </c>
      <c r="AT81" s="32">
        <v>88791</v>
      </c>
      <c r="AU81" s="35">
        <v>4268.2</v>
      </c>
      <c r="AV81" s="32">
        <v>0</v>
      </c>
      <c r="AW81" s="32">
        <v>0</v>
      </c>
      <c r="AX81" s="32">
        <f>SUBTOTAL(9,AY81:BB81)</f>
        <v>92045.4</v>
      </c>
      <c r="AY81" s="32">
        <v>88791</v>
      </c>
      <c r="AZ81" s="32">
        <v>3254.4</v>
      </c>
      <c r="BA81" s="32">
        <v>0</v>
      </c>
      <c r="BB81" s="32">
        <v>0</v>
      </c>
      <c r="BC81" s="32">
        <v>92045.4</v>
      </c>
      <c r="BD81" s="32">
        <v>88791</v>
      </c>
      <c r="BE81" s="32">
        <v>3254.4</v>
      </c>
      <c r="BF81" s="32">
        <v>0</v>
      </c>
      <c r="BG81" s="32">
        <v>0</v>
      </c>
      <c r="BH81" s="32">
        <v>92045.4</v>
      </c>
      <c r="BI81" s="32">
        <v>88791</v>
      </c>
      <c r="BJ81" s="32">
        <v>3254.4</v>
      </c>
      <c r="BK81" s="32">
        <v>0</v>
      </c>
      <c r="BL81" s="32">
        <v>0</v>
      </c>
      <c r="BM81" s="32">
        <v>32594.3</v>
      </c>
      <c r="BN81" s="32">
        <v>32039</v>
      </c>
      <c r="BO81" s="32">
        <v>28724.7</v>
      </c>
      <c r="BP81" s="32">
        <v>28411.7</v>
      </c>
      <c r="BQ81" s="32">
        <v>3869.6</v>
      </c>
      <c r="BR81" s="32">
        <v>3627.3</v>
      </c>
      <c r="BS81" s="32">
        <v>0</v>
      </c>
      <c r="BT81" s="32">
        <v>0</v>
      </c>
      <c r="BU81" s="32">
        <v>0</v>
      </c>
      <c r="BV81" s="32">
        <v>0</v>
      </c>
      <c r="BW81" s="32">
        <f>SUM(BX81:CA81)</f>
        <v>93059.199999999997</v>
      </c>
      <c r="BX81" s="32">
        <v>88791</v>
      </c>
      <c r="BY81" s="35">
        <v>4268.2</v>
      </c>
      <c r="BZ81" s="32">
        <v>0</v>
      </c>
      <c r="CA81" s="32">
        <v>0</v>
      </c>
      <c r="CB81" s="32">
        <f>SUBTOTAL(9,CC81:CF81)</f>
        <v>92045.4</v>
      </c>
      <c r="CC81" s="32">
        <v>88791</v>
      </c>
      <c r="CD81" s="32">
        <v>3254.4</v>
      </c>
      <c r="CE81" s="32">
        <v>0</v>
      </c>
      <c r="CF81" s="32">
        <v>0</v>
      </c>
      <c r="CG81" s="32">
        <v>92045.4</v>
      </c>
      <c r="CH81" s="32">
        <v>88791</v>
      </c>
      <c r="CI81" s="32">
        <v>3254.4</v>
      </c>
      <c r="CJ81" s="32">
        <v>0</v>
      </c>
      <c r="CK81" s="32">
        <v>0</v>
      </c>
      <c r="CL81" s="32">
        <v>92045.4</v>
      </c>
      <c r="CM81" s="32">
        <v>88791</v>
      </c>
      <c r="CN81" s="32">
        <v>3254.4</v>
      </c>
      <c r="CO81" s="32">
        <v>0</v>
      </c>
      <c r="CP81" s="32">
        <v>0</v>
      </c>
      <c r="CQ81" s="32">
        <v>32594.3</v>
      </c>
      <c r="CR81" s="32">
        <v>28724.7</v>
      </c>
      <c r="CS81" s="32">
        <v>3869.6</v>
      </c>
      <c r="CT81" s="32">
        <v>0</v>
      </c>
      <c r="CU81" s="32">
        <v>0</v>
      </c>
      <c r="CV81" s="32">
        <f>SUM(CW81:CZ81)</f>
        <v>93059.199999999997</v>
      </c>
      <c r="CW81" s="32">
        <v>88791</v>
      </c>
      <c r="CX81" s="35">
        <v>4268.2</v>
      </c>
      <c r="CY81" s="32">
        <v>0</v>
      </c>
      <c r="CZ81" s="32">
        <v>0</v>
      </c>
      <c r="DA81" s="32">
        <f>SUBTOTAL(9,DB81:DE81)</f>
        <v>92045.4</v>
      </c>
      <c r="DB81" s="32">
        <v>88791</v>
      </c>
      <c r="DC81" s="32">
        <v>3254.4</v>
      </c>
      <c r="DD81" s="32">
        <v>0</v>
      </c>
      <c r="DE81" s="32">
        <v>0</v>
      </c>
      <c r="DF81" s="32">
        <v>32594.3</v>
      </c>
      <c r="DG81" s="32">
        <v>28724.7</v>
      </c>
      <c r="DH81" s="32">
        <v>3869.6</v>
      </c>
      <c r="DI81" s="32">
        <v>0</v>
      </c>
      <c r="DJ81" s="32">
        <v>0</v>
      </c>
      <c r="DK81" s="32">
        <f>SUM(DL81:DO81)</f>
        <v>93059.199999999997</v>
      </c>
      <c r="DL81" s="32">
        <v>88791</v>
      </c>
      <c r="DM81" s="35">
        <v>4268.2</v>
      </c>
      <c r="DN81" s="32">
        <v>0</v>
      </c>
      <c r="DO81" s="32">
        <v>0</v>
      </c>
      <c r="DP81" s="32">
        <f>SUBTOTAL(9,DQ81:DT81)</f>
        <v>92045.4</v>
      </c>
      <c r="DQ81" s="32">
        <v>88791</v>
      </c>
      <c r="DR81" s="32">
        <v>3254.4</v>
      </c>
      <c r="DS81" s="32">
        <v>0</v>
      </c>
      <c r="DT81" s="32">
        <v>0</v>
      </c>
      <c r="DU81" s="13" t="s">
        <v>196</v>
      </c>
    </row>
    <row r="82" spans="1:125" s="1" customFormat="1" ht="409.5" x14ac:dyDescent="0.2">
      <c r="A82" s="11" t="s">
        <v>417</v>
      </c>
      <c r="B82" s="11" t="s">
        <v>418</v>
      </c>
      <c r="C82" s="10" t="s">
        <v>419</v>
      </c>
      <c r="D82" s="18" t="s">
        <v>607</v>
      </c>
      <c r="E82" s="18" t="s">
        <v>0</v>
      </c>
      <c r="F82" s="18" t="s">
        <v>0</v>
      </c>
      <c r="G82" s="18" t="s">
        <v>0</v>
      </c>
      <c r="H82" s="18" t="s">
        <v>0</v>
      </c>
      <c r="I82" s="18" t="s">
        <v>0</v>
      </c>
      <c r="J82" s="18" t="s">
        <v>0</v>
      </c>
      <c r="K82" s="18" t="s">
        <v>0</v>
      </c>
      <c r="L82" s="18" t="s">
        <v>0</v>
      </c>
      <c r="M82" s="18" t="s">
        <v>0</v>
      </c>
      <c r="N82" s="18" t="s">
        <v>0</v>
      </c>
      <c r="O82" s="18" t="s">
        <v>0</v>
      </c>
      <c r="P82" s="18" t="s">
        <v>0</v>
      </c>
      <c r="Q82" s="18" t="s">
        <v>0</v>
      </c>
      <c r="R82" s="18" t="s">
        <v>0</v>
      </c>
      <c r="S82" s="18" t="s">
        <v>0</v>
      </c>
      <c r="T82" s="18" t="s">
        <v>0</v>
      </c>
      <c r="U82" s="18" t="s">
        <v>0</v>
      </c>
      <c r="V82" s="18" t="s">
        <v>0</v>
      </c>
      <c r="W82" s="18" t="s">
        <v>0</v>
      </c>
      <c r="X82" s="18" t="s">
        <v>611</v>
      </c>
      <c r="Y82" s="18" t="s">
        <v>0</v>
      </c>
      <c r="Z82" s="18" t="s">
        <v>0</v>
      </c>
      <c r="AA82" s="18" t="s">
        <v>612</v>
      </c>
      <c r="AB82" s="18" t="s">
        <v>0</v>
      </c>
      <c r="AC82" s="18" t="s">
        <v>0</v>
      </c>
      <c r="AD82" s="18" t="s">
        <v>691</v>
      </c>
      <c r="AE82" s="12"/>
      <c r="AF82" s="12"/>
      <c r="AG82" s="3" t="s">
        <v>60</v>
      </c>
      <c r="AH82" s="3" t="s">
        <v>345</v>
      </c>
      <c r="AI82" s="32">
        <v>40800</v>
      </c>
      <c r="AJ82" s="32">
        <v>38361.599999999999</v>
      </c>
      <c r="AK82" s="32">
        <v>0</v>
      </c>
      <c r="AL82" s="33">
        <v>0</v>
      </c>
      <c r="AM82" s="32">
        <v>40800</v>
      </c>
      <c r="AN82" s="32">
        <v>38361.599999999999</v>
      </c>
      <c r="AO82" s="32">
        <v>0</v>
      </c>
      <c r="AP82" s="32">
        <v>0</v>
      </c>
      <c r="AQ82" s="32">
        <v>0</v>
      </c>
      <c r="AR82" s="32">
        <v>0</v>
      </c>
      <c r="AS82" s="32">
        <v>42025</v>
      </c>
      <c r="AT82" s="32">
        <v>0</v>
      </c>
      <c r="AU82" s="32">
        <f>AS82</f>
        <v>42025</v>
      </c>
      <c r="AV82" s="32">
        <v>0</v>
      </c>
      <c r="AW82" s="32">
        <v>0</v>
      </c>
      <c r="AX82" s="32">
        <v>34913.800000000003</v>
      </c>
      <c r="AY82" s="32">
        <v>0</v>
      </c>
      <c r="AZ82" s="32">
        <f>AX82</f>
        <v>34913.800000000003</v>
      </c>
      <c r="BA82" s="32">
        <v>0</v>
      </c>
      <c r="BB82" s="32">
        <v>0</v>
      </c>
      <c r="BC82" s="32">
        <v>35305.199999999997</v>
      </c>
      <c r="BD82" s="32">
        <v>0</v>
      </c>
      <c r="BE82" s="32">
        <v>35305.199999999997</v>
      </c>
      <c r="BF82" s="32">
        <v>0</v>
      </c>
      <c r="BG82" s="32">
        <v>0</v>
      </c>
      <c r="BH82" s="32">
        <v>35305.199999999997</v>
      </c>
      <c r="BI82" s="32">
        <v>0</v>
      </c>
      <c r="BJ82" s="32">
        <v>35305.199999999997</v>
      </c>
      <c r="BK82" s="32">
        <v>0</v>
      </c>
      <c r="BL82" s="32">
        <v>0</v>
      </c>
      <c r="BM82" s="32">
        <v>40800</v>
      </c>
      <c r="BN82" s="32">
        <v>38361.599999999999</v>
      </c>
      <c r="BO82" s="32">
        <v>0</v>
      </c>
      <c r="BP82" s="32">
        <v>0</v>
      </c>
      <c r="BQ82" s="32">
        <v>40800</v>
      </c>
      <c r="BR82" s="32">
        <v>38361.599999999999</v>
      </c>
      <c r="BS82" s="32">
        <v>0</v>
      </c>
      <c r="BT82" s="32">
        <v>0</v>
      </c>
      <c r="BU82" s="32">
        <v>0</v>
      </c>
      <c r="BV82" s="32">
        <v>0</v>
      </c>
      <c r="BW82" s="32">
        <v>42025</v>
      </c>
      <c r="BX82" s="32">
        <v>0</v>
      </c>
      <c r="BY82" s="32">
        <f>BW82</f>
        <v>42025</v>
      </c>
      <c r="BZ82" s="32">
        <v>0</v>
      </c>
      <c r="CA82" s="32">
        <v>0</v>
      </c>
      <c r="CB82" s="32">
        <v>34913.800000000003</v>
      </c>
      <c r="CC82" s="32">
        <v>0</v>
      </c>
      <c r="CD82" s="32">
        <f>CB82</f>
        <v>34913.800000000003</v>
      </c>
      <c r="CE82" s="32">
        <v>0</v>
      </c>
      <c r="CF82" s="32">
        <v>0</v>
      </c>
      <c r="CG82" s="32">
        <v>35305.199999999997</v>
      </c>
      <c r="CH82" s="32">
        <v>0</v>
      </c>
      <c r="CI82" s="32">
        <v>35305.199999999997</v>
      </c>
      <c r="CJ82" s="32">
        <v>0</v>
      </c>
      <c r="CK82" s="32">
        <v>0</v>
      </c>
      <c r="CL82" s="32">
        <v>35305.199999999997</v>
      </c>
      <c r="CM82" s="32">
        <v>0</v>
      </c>
      <c r="CN82" s="32">
        <v>35305.199999999997</v>
      </c>
      <c r="CO82" s="32">
        <v>0</v>
      </c>
      <c r="CP82" s="32">
        <v>0</v>
      </c>
      <c r="CQ82" s="32">
        <v>40800</v>
      </c>
      <c r="CR82" s="32">
        <v>0</v>
      </c>
      <c r="CS82" s="32">
        <v>40800</v>
      </c>
      <c r="CT82" s="32">
        <v>0</v>
      </c>
      <c r="CU82" s="32">
        <v>0</v>
      </c>
      <c r="CV82" s="32">
        <v>42025</v>
      </c>
      <c r="CW82" s="32">
        <v>0</v>
      </c>
      <c r="CX82" s="32">
        <f>CV82</f>
        <v>42025</v>
      </c>
      <c r="CY82" s="32">
        <v>0</v>
      </c>
      <c r="CZ82" s="32">
        <v>0</v>
      </c>
      <c r="DA82" s="32">
        <v>34913.800000000003</v>
      </c>
      <c r="DB82" s="32">
        <v>0</v>
      </c>
      <c r="DC82" s="32">
        <f>DA82</f>
        <v>34913.800000000003</v>
      </c>
      <c r="DD82" s="32">
        <v>0</v>
      </c>
      <c r="DE82" s="32">
        <v>0</v>
      </c>
      <c r="DF82" s="32">
        <v>40800</v>
      </c>
      <c r="DG82" s="32">
        <v>0</v>
      </c>
      <c r="DH82" s="32">
        <v>40800</v>
      </c>
      <c r="DI82" s="32">
        <v>0</v>
      </c>
      <c r="DJ82" s="32">
        <v>0</v>
      </c>
      <c r="DK82" s="32">
        <v>42025</v>
      </c>
      <c r="DL82" s="32">
        <v>0</v>
      </c>
      <c r="DM82" s="32">
        <f>DK82</f>
        <v>42025</v>
      </c>
      <c r="DN82" s="32">
        <v>0</v>
      </c>
      <c r="DO82" s="32">
        <v>0</v>
      </c>
      <c r="DP82" s="32">
        <v>34913.800000000003</v>
      </c>
      <c r="DQ82" s="32">
        <v>0</v>
      </c>
      <c r="DR82" s="32">
        <f>DP82</f>
        <v>34913.800000000003</v>
      </c>
      <c r="DS82" s="32">
        <v>0</v>
      </c>
      <c r="DT82" s="32">
        <v>0</v>
      </c>
      <c r="DU82" s="13" t="s">
        <v>196</v>
      </c>
    </row>
    <row r="83" spans="1:125" s="1" customFormat="1" ht="146.25" x14ac:dyDescent="0.2">
      <c r="A83" s="11" t="s">
        <v>420</v>
      </c>
      <c r="B83" s="11" t="s">
        <v>421</v>
      </c>
      <c r="C83" s="10" t="s">
        <v>422</v>
      </c>
      <c r="D83" s="18" t="s">
        <v>541</v>
      </c>
      <c r="E83" s="18" t="s">
        <v>0</v>
      </c>
      <c r="F83" s="18" t="s">
        <v>0</v>
      </c>
      <c r="G83" s="18" t="s">
        <v>0</v>
      </c>
      <c r="H83" s="18" t="s">
        <v>0</v>
      </c>
      <c r="I83" s="18" t="s">
        <v>0</v>
      </c>
      <c r="J83" s="18" t="s">
        <v>0</v>
      </c>
      <c r="K83" s="18" t="s">
        <v>0</v>
      </c>
      <c r="L83" s="18" t="s">
        <v>0</v>
      </c>
      <c r="M83" s="18" t="s">
        <v>0</v>
      </c>
      <c r="N83" s="18" t="s">
        <v>0</v>
      </c>
      <c r="O83" s="18" t="s">
        <v>0</v>
      </c>
      <c r="P83" s="18" t="s">
        <v>0</v>
      </c>
      <c r="Q83" s="18" t="s">
        <v>0</v>
      </c>
      <c r="R83" s="18" t="s">
        <v>0</v>
      </c>
      <c r="S83" s="18" t="s">
        <v>0</v>
      </c>
      <c r="T83" s="18" t="s">
        <v>0</v>
      </c>
      <c r="U83" s="18" t="s">
        <v>0</v>
      </c>
      <c r="V83" s="18" t="s">
        <v>0</v>
      </c>
      <c r="W83" s="18" t="s">
        <v>0</v>
      </c>
      <c r="X83" s="18" t="s">
        <v>664</v>
      </c>
      <c r="Y83" s="18" t="s">
        <v>0</v>
      </c>
      <c r="Z83" s="18" t="s">
        <v>665</v>
      </c>
      <c r="AA83" s="18" t="s">
        <v>0</v>
      </c>
      <c r="AB83" s="18" t="s">
        <v>0</v>
      </c>
      <c r="AC83" s="18" t="s">
        <v>0</v>
      </c>
      <c r="AD83" s="18" t="s">
        <v>696</v>
      </c>
      <c r="AE83" s="12"/>
      <c r="AF83" s="12"/>
      <c r="AG83" s="3" t="s">
        <v>64</v>
      </c>
      <c r="AH83" s="3" t="s">
        <v>423</v>
      </c>
      <c r="AI83" s="32">
        <v>1793.4</v>
      </c>
      <c r="AJ83" s="32">
        <v>1793.4</v>
      </c>
      <c r="AK83" s="32">
        <v>0</v>
      </c>
      <c r="AL83" s="33">
        <v>0</v>
      </c>
      <c r="AM83" s="32">
        <v>1793.4</v>
      </c>
      <c r="AN83" s="32">
        <v>1793.4</v>
      </c>
      <c r="AO83" s="32">
        <v>0</v>
      </c>
      <c r="AP83" s="32">
        <v>0</v>
      </c>
      <c r="AQ83" s="32">
        <v>0</v>
      </c>
      <c r="AR83" s="32">
        <v>0</v>
      </c>
      <c r="AS83" s="32">
        <v>2330.6999999999998</v>
      </c>
      <c r="AT83" s="32">
        <v>0</v>
      </c>
      <c r="AU83" s="32">
        <f>AS83</f>
        <v>2330.6999999999998</v>
      </c>
      <c r="AV83" s="32">
        <v>0</v>
      </c>
      <c r="AW83" s="32">
        <v>0</v>
      </c>
      <c r="AX83" s="32">
        <v>1793.4</v>
      </c>
      <c r="AY83" s="32">
        <v>0</v>
      </c>
      <c r="AZ83" s="32">
        <f>AX83</f>
        <v>1793.4</v>
      </c>
      <c r="BA83" s="32">
        <v>0</v>
      </c>
      <c r="BB83" s="32">
        <v>0</v>
      </c>
      <c r="BC83" s="32">
        <v>1793.4</v>
      </c>
      <c r="BD83" s="32">
        <v>0</v>
      </c>
      <c r="BE83" s="32">
        <f>BC83</f>
        <v>1793.4</v>
      </c>
      <c r="BF83" s="32">
        <v>0</v>
      </c>
      <c r="BG83" s="32">
        <v>0</v>
      </c>
      <c r="BH83" s="32">
        <v>1793.4</v>
      </c>
      <c r="BI83" s="32">
        <v>0</v>
      </c>
      <c r="BJ83" s="32">
        <f>BH83</f>
        <v>1793.4</v>
      </c>
      <c r="BK83" s="32">
        <v>0</v>
      </c>
      <c r="BL83" s="32">
        <v>0</v>
      </c>
      <c r="BM83" s="32">
        <v>1793.4</v>
      </c>
      <c r="BN83" s="32">
        <v>1793.4</v>
      </c>
      <c r="BO83" s="32">
        <v>0</v>
      </c>
      <c r="BP83" s="32">
        <v>0</v>
      </c>
      <c r="BQ83" s="32">
        <v>1793.4</v>
      </c>
      <c r="BR83" s="32">
        <v>1793.4</v>
      </c>
      <c r="BS83" s="32">
        <v>0</v>
      </c>
      <c r="BT83" s="32">
        <v>0</v>
      </c>
      <c r="BU83" s="32">
        <v>0</v>
      </c>
      <c r="BV83" s="32">
        <v>0</v>
      </c>
      <c r="BW83" s="32">
        <f>2330.7-198</f>
        <v>2132.6999999999998</v>
      </c>
      <c r="BX83" s="32">
        <v>0</v>
      </c>
      <c r="BY83" s="32">
        <f>BW83</f>
        <v>2132.6999999999998</v>
      </c>
      <c r="BZ83" s="32">
        <v>0</v>
      </c>
      <c r="CA83" s="32">
        <v>0</v>
      </c>
      <c r="CB83" s="32">
        <v>1793.4</v>
      </c>
      <c r="CC83" s="32">
        <v>0</v>
      </c>
      <c r="CD83" s="32">
        <f>CB83</f>
        <v>1793.4</v>
      </c>
      <c r="CE83" s="32">
        <v>0</v>
      </c>
      <c r="CF83" s="32">
        <v>0</v>
      </c>
      <c r="CG83" s="32">
        <v>1793.4</v>
      </c>
      <c r="CH83" s="32">
        <v>0</v>
      </c>
      <c r="CI83" s="32">
        <f>CG83</f>
        <v>1793.4</v>
      </c>
      <c r="CJ83" s="32">
        <v>0</v>
      </c>
      <c r="CK83" s="32">
        <v>0</v>
      </c>
      <c r="CL83" s="32">
        <v>1793.4</v>
      </c>
      <c r="CM83" s="32">
        <v>0</v>
      </c>
      <c r="CN83" s="32">
        <f>CL83</f>
        <v>1793.4</v>
      </c>
      <c r="CO83" s="32">
        <v>0</v>
      </c>
      <c r="CP83" s="32">
        <v>0</v>
      </c>
      <c r="CQ83" s="32">
        <v>1793.4</v>
      </c>
      <c r="CR83" s="32">
        <v>0</v>
      </c>
      <c r="CS83" s="32">
        <v>1793.4</v>
      </c>
      <c r="CT83" s="32">
        <v>0</v>
      </c>
      <c r="CU83" s="32">
        <v>0</v>
      </c>
      <c r="CV83" s="32">
        <v>2330.6999999999998</v>
      </c>
      <c r="CW83" s="32">
        <v>0</v>
      </c>
      <c r="CX83" s="32">
        <f>CV83</f>
        <v>2330.6999999999998</v>
      </c>
      <c r="CY83" s="32">
        <v>0</v>
      </c>
      <c r="CZ83" s="32">
        <v>0</v>
      </c>
      <c r="DA83" s="32">
        <v>1793.4</v>
      </c>
      <c r="DB83" s="32">
        <v>0</v>
      </c>
      <c r="DC83" s="32">
        <f>DA83</f>
        <v>1793.4</v>
      </c>
      <c r="DD83" s="32">
        <v>0</v>
      </c>
      <c r="DE83" s="32">
        <v>0</v>
      </c>
      <c r="DF83" s="32">
        <v>1793.4</v>
      </c>
      <c r="DG83" s="32">
        <v>0</v>
      </c>
      <c r="DH83" s="32">
        <v>1793.4</v>
      </c>
      <c r="DI83" s="32">
        <v>0</v>
      </c>
      <c r="DJ83" s="32">
        <v>0</v>
      </c>
      <c r="DK83" s="32">
        <f>2330.7-198</f>
        <v>2132.6999999999998</v>
      </c>
      <c r="DL83" s="32">
        <v>0</v>
      </c>
      <c r="DM83" s="32">
        <f>DK83</f>
        <v>2132.6999999999998</v>
      </c>
      <c r="DN83" s="32">
        <v>0</v>
      </c>
      <c r="DO83" s="32">
        <v>0</v>
      </c>
      <c r="DP83" s="32">
        <v>1793.4</v>
      </c>
      <c r="DQ83" s="32">
        <v>0</v>
      </c>
      <c r="DR83" s="32">
        <f>DP83</f>
        <v>1793.4</v>
      </c>
      <c r="DS83" s="32">
        <v>0</v>
      </c>
      <c r="DT83" s="32">
        <v>0</v>
      </c>
      <c r="DU83" s="13" t="s">
        <v>196</v>
      </c>
    </row>
    <row r="84" spans="1:125" s="1" customFormat="1" ht="270" x14ac:dyDescent="0.2">
      <c r="A84" s="11" t="s">
        <v>424</v>
      </c>
      <c r="B84" s="11" t="s">
        <v>425</v>
      </c>
      <c r="C84" s="10" t="s">
        <v>426</v>
      </c>
      <c r="D84" s="18" t="s">
        <v>666</v>
      </c>
      <c r="E84" s="18" t="s">
        <v>667</v>
      </c>
      <c r="F84" s="18" t="s">
        <v>0</v>
      </c>
      <c r="G84" s="18" t="s">
        <v>0</v>
      </c>
      <c r="H84" s="18" t="s">
        <v>0</v>
      </c>
      <c r="I84" s="18" t="s">
        <v>0</v>
      </c>
      <c r="J84" s="17" t="s">
        <v>0</v>
      </c>
      <c r="K84" s="18" t="s">
        <v>0</v>
      </c>
      <c r="L84" s="18" t="s">
        <v>0</v>
      </c>
      <c r="M84" s="18" t="s">
        <v>0</v>
      </c>
      <c r="N84" s="18" t="s">
        <v>0</v>
      </c>
      <c r="O84" s="18" t="s">
        <v>0</v>
      </c>
      <c r="P84" s="18" t="s">
        <v>0</v>
      </c>
      <c r="Q84" s="17" t="s">
        <v>0</v>
      </c>
      <c r="R84" s="18" t="s">
        <v>0</v>
      </c>
      <c r="S84" s="18" t="s">
        <v>0</v>
      </c>
      <c r="T84" s="18" t="s">
        <v>0</v>
      </c>
      <c r="U84" s="18" t="s">
        <v>0</v>
      </c>
      <c r="V84" s="18" t="s">
        <v>0</v>
      </c>
      <c r="W84" s="18" t="s">
        <v>0</v>
      </c>
      <c r="X84" s="18" t="s">
        <v>668</v>
      </c>
      <c r="Y84" s="18" t="s">
        <v>0</v>
      </c>
      <c r="Z84" s="18" t="s">
        <v>0</v>
      </c>
      <c r="AA84" s="18" t="s">
        <v>0</v>
      </c>
      <c r="AB84" s="18" t="s">
        <v>0</v>
      </c>
      <c r="AC84" s="18" t="s">
        <v>0</v>
      </c>
      <c r="AD84" s="18" t="s">
        <v>669</v>
      </c>
      <c r="AE84" s="12"/>
      <c r="AF84" s="12"/>
      <c r="AG84" s="3" t="s">
        <v>65</v>
      </c>
      <c r="AH84" s="3" t="s">
        <v>188</v>
      </c>
      <c r="AI84" s="32">
        <v>125.3</v>
      </c>
      <c r="AJ84" s="32">
        <v>125.3</v>
      </c>
      <c r="AK84" s="32">
        <v>0</v>
      </c>
      <c r="AL84" s="33">
        <v>0</v>
      </c>
      <c r="AM84" s="32">
        <v>125.3</v>
      </c>
      <c r="AN84" s="32">
        <v>125.3</v>
      </c>
      <c r="AO84" s="32">
        <v>0</v>
      </c>
      <c r="AP84" s="32">
        <v>0</v>
      </c>
      <c r="AQ84" s="32">
        <v>0</v>
      </c>
      <c r="AR84" s="32">
        <v>0</v>
      </c>
      <c r="AS84" s="32">
        <v>125.3</v>
      </c>
      <c r="AT84" s="32">
        <v>0</v>
      </c>
      <c r="AU84" s="32">
        <f>AS84</f>
        <v>125.3</v>
      </c>
      <c r="AV84" s="32">
        <v>0</v>
      </c>
      <c r="AW84" s="32">
        <v>0</v>
      </c>
      <c r="AX84" s="32">
        <v>125.3</v>
      </c>
      <c r="AY84" s="32">
        <v>0</v>
      </c>
      <c r="AZ84" s="32">
        <v>125.3</v>
      </c>
      <c r="BA84" s="32">
        <v>0</v>
      </c>
      <c r="BB84" s="32">
        <v>0</v>
      </c>
      <c r="BC84" s="32">
        <v>125.3</v>
      </c>
      <c r="BD84" s="32">
        <v>0</v>
      </c>
      <c r="BE84" s="32">
        <v>125.3</v>
      </c>
      <c r="BF84" s="32">
        <v>0</v>
      </c>
      <c r="BG84" s="32">
        <v>0</v>
      </c>
      <c r="BH84" s="32">
        <v>125.3</v>
      </c>
      <c r="BI84" s="32">
        <v>0</v>
      </c>
      <c r="BJ84" s="32">
        <v>125.3</v>
      </c>
      <c r="BK84" s="32">
        <v>0</v>
      </c>
      <c r="BL84" s="32">
        <v>0</v>
      </c>
      <c r="BM84" s="32">
        <v>125.3</v>
      </c>
      <c r="BN84" s="32">
        <v>125.3</v>
      </c>
      <c r="BO84" s="32">
        <v>0</v>
      </c>
      <c r="BP84" s="32">
        <v>0</v>
      </c>
      <c r="BQ84" s="32">
        <v>125.3</v>
      </c>
      <c r="BR84" s="32">
        <v>125.3</v>
      </c>
      <c r="BS84" s="32">
        <v>0</v>
      </c>
      <c r="BT84" s="32">
        <v>0</v>
      </c>
      <c r="BU84" s="32">
        <v>0</v>
      </c>
      <c r="BV84" s="32">
        <v>0</v>
      </c>
      <c r="BW84" s="32">
        <v>125.3</v>
      </c>
      <c r="BX84" s="32">
        <v>0</v>
      </c>
      <c r="BY84" s="32">
        <f>BW84</f>
        <v>125.3</v>
      </c>
      <c r="BZ84" s="32">
        <v>0</v>
      </c>
      <c r="CA84" s="32">
        <v>0</v>
      </c>
      <c r="CB84" s="32">
        <v>125.3</v>
      </c>
      <c r="CC84" s="32">
        <v>0</v>
      </c>
      <c r="CD84" s="32">
        <v>125.3</v>
      </c>
      <c r="CE84" s="32">
        <v>0</v>
      </c>
      <c r="CF84" s="32">
        <v>0</v>
      </c>
      <c r="CG84" s="32">
        <v>125.3</v>
      </c>
      <c r="CH84" s="32">
        <v>0</v>
      </c>
      <c r="CI84" s="32">
        <v>125.3</v>
      </c>
      <c r="CJ84" s="32">
        <v>0</v>
      </c>
      <c r="CK84" s="32">
        <v>0</v>
      </c>
      <c r="CL84" s="32">
        <v>125.3</v>
      </c>
      <c r="CM84" s="32">
        <v>0</v>
      </c>
      <c r="CN84" s="32">
        <v>125.3</v>
      </c>
      <c r="CO84" s="32">
        <v>0</v>
      </c>
      <c r="CP84" s="32">
        <v>0</v>
      </c>
      <c r="CQ84" s="32">
        <v>125.3</v>
      </c>
      <c r="CR84" s="32">
        <v>0</v>
      </c>
      <c r="CS84" s="32">
        <v>125.3</v>
      </c>
      <c r="CT84" s="32">
        <v>0</v>
      </c>
      <c r="CU84" s="32">
        <v>0</v>
      </c>
      <c r="CV84" s="32">
        <v>125.3</v>
      </c>
      <c r="CW84" s="32">
        <v>0</v>
      </c>
      <c r="CX84" s="32">
        <f>CV84</f>
        <v>125.3</v>
      </c>
      <c r="CY84" s="32">
        <v>0</v>
      </c>
      <c r="CZ84" s="32">
        <v>0</v>
      </c>
      <c r="DA84" s="32">
        <v>125.3</v>
      </c>
      <c r="DB84" s="32">
        <v>0</v>
      </c>
      <c r="DC84" s="32">
        <v>125.3</v>
      </c>
      <c r="DD84" s="32">
        <v>0</v>
      </c>
      <c r="DE84" s="32">
        <v>0</v>
      </c>
      <c r="DF84" s="32">
        <v>125.3</v>
      </c>
      <c r="DG84" s="32">
        <v>0</v>
      </c>
      <c r="DH84" s="32">
        <v>125.3</v>
      </c>
      <c r="DI84" s="32">
        <v>0</v>
      </c>
      <c r="DJ84" s="32">
        <v>0</v>
      </c>
      <c r="DK84" s="32">
        <v>125.3</v>
      </c>
      <c r="DL84" s="32">
        <v>0</v>
      </c>
      <c r="DM84" s="32">
        <f>DK84</f>
        <v>125.3</v>
      </c>
      <c r="DN84" s="32">
        <v>0</v>
      </c>
      <c r="DO84" s="32">
        <v>0</v>
      </c>
      <c r="DP84" s="32">
        <v>125.3</v>
      </c>
      <c r="DQ84" s="32">
        <v>0</v>
      </c>
      <c r="DR84" s="32">
        <v>125.3</v>
      </c>
      <c r="DS84" s="32">
        <v>0</v>
      </c>
      <c r="DT84" s="32">
        <v>0</v>
      </c>
      <c r="DU84" s="13" t="s">
        <v>251</v>
      </c>
    </row>
    <row r="85" spans="1:125" s="1" customFormat="1" ht="247.5" x14ac:dyDescent="0.2">
      <c r="A85" s="11" t="s">
        <v>427</v>
      </c>
      <c r="B85" s="11" t="s">
        <v>428</v>
      </c>
      <c r="C85" s="10" t="s">
        <v>429</v>
      </c>
      <c r="D85" s="37" t="s">
        <v>692</v>
      </c>
      <c r="E85" s="37" t="s">
        <v>0</v>
      </c>
      <c r="F85" s="37" t="s">
        <v>0</v>
      </c>
      <c r="G85" s="37" t="s">
        <v>0</v>
      </c>
      <c r="H85" s="37" t="s">
        <v>0</v>
      </c>
      <c r="I85" s="37" t="s">
        <v>0</v>
      </c>
      <c r="J85" s="37" t="s">
        <v>0</v>
      </c>
      <c r="K85" s="37" t="s">
        <v>0</v>
      </c>
      <c r="L85" s="37" t="s">
        <v>0</v>
      </c>
      <c r="M85" s="37" t="s">
        <v>0</v>
      </c>
      <c r="N85" s="37" t="s">
        <v>0</v>
      </c>
      <c r="O85" s="37" t="s">
        <v>0</v>
      </c>
      <c r="P85" s="37" t="s">
        <v>0</v>
      </c>
      <c r="Q85" s="37" t="s">
        <v>0</v>
      </c>
      <c r="R85" s="37" t="s">
        <v>0</v>
      </c>
      <c r="S85" s="37" t="s">
        <v>0</v>
      </c>
      <c r="T85" s="37" t="s">
        <v>0</v>
      </c>
      <c r="U85" s="37" t="s">
        <v>0</v>
      </c>
      <c r="V85" s="37" t="s">
        <v>0</v>
      </c>
      <c r="W85" s="37" t="s">
        <v>0</v>
      </c>
      <c r="X85" s="37" t="s">
        <v>693</v>
      </c>
      <c r="Y85" s="37" t="s">
        <v>0</v>
      </c>
      <c r="Z85" s="37" t="s">
        <v>0</v>
      </c>
      <c r="AA85" s="37" t="s">
        <v>694</v>
      </c>
      <c r="AB85" s="37" t="s">
        <v>0</v>
      </c>
      <c r="AC85" s="37" t="s">
        <v>0</v>
      </c>
      <c r="AD85" s="37" t="s">
        <v>695</v>
      </c>
      <c r="AE85" s="12"/>
      <c r="AF85" s="12"/>
      <c r="AG85" s="3" t="s">
        <v>51</v>
      </c>
      <c r="AH85" s="3" t="s">
        <v>188</v>
      </c>
      <c r="AI85" s="32">
        <v>1277.7</v>
      </c>
      <c r="AJ85" s="32">
        <v>1277.7</v>
      </c>
      <c r="AK85" s="32">
        <v>0</v>
      </c>
      <c r="AL85" s="33">
        <v>0</v>
      </c>
      <c r="AM85" s="32">
        <v>1277.7</v>
      </c>
      <c r="AN85" s="32">
        <v>1277.7</v>
      </c>
      <c r="AO85" s="32">
        <v>0</v>
      </c>
      <c r="AP85" s="32">
        <v>0</v>
      </c>
      <c r="AQ85" s="32">
        <v>0</v>
      </c>
      <c r="AR85" s="32">
        <v>0</v>
      </c>
      <c r="AS85" s="32">
        <v>1257</v>
      </c>
      <c r="AT85" s="32">
        <v>0</v>
      </c>
      <c r="AU85" s="32">
        <f>AS85</f>
        <v>1257</v>
      </c>
      <c r="AV85" s="32">
        <v>0</v>
      </c>
      <c r="AW85" s="32">
        <v>0</v>
      </c>
      <c r="AX85" s="32">
        <v>1227.2</v>
      </c>
      <c r="AY85" s="32">
        <v>0</v>
      </c>
      <c r="AZ85" s="32">
        <v>1227.2</v>
      </c>
      <c r="BA85" s="32">
        <v>0</v>
      </c>
      <c r="BB85" s="32">
        <v>0</v>
      </c>
      <c r="BC85" s="32">
        <v>1227.2</v>
      </c>
      <c r="BD85" s="32">
        <v>0</v>
      </c>
      <c r="BE85" s="32">
        <v>1227.2</v>
      </c>
      <c r="BF85" s="32">
        <v>0</v>
      </c>
      <c r="BG85" s="32">
        <v>0</v>
      </c>
      <c r="BH85" s="32">
        <v>1227.2</v>
      </c>
      <c r="BI85" s="32">
        <v>0</v>
      </c>
      <c r="BJ85" s="32">
        <v>1227.2</v>
      </c>
      <c r="BK85" s="32">
        <v>0</v>
      </c>
      <c r="BL85" s="32">
        <v>0</v>
      </c>
      <c r="BM85" s="32">
        <v>1143.8</v>
      </c>
      <c r="BN85" s="32">
        <v>1143.8</v>
      </c>
      <c r="BO85" s="32">
        <v>0</v>
      </c>
      <c r="BP85" s="32">
        <v>0</v>
      </c>
      <c r="BQ85" s="32">
        <v>1143.8</v>
      </c>
      <c r="BR85" s="32">
        <v>1143.8</v>
      </c>
      <c r="BS85" s="32">
        <v>0</v>
      </c>
      <c r="BT85" s="32">
        <v>0</v>
      </c>
      <c r="BU85" s="32">
        <v>0</v>
      </c>
      <c r="BV85" s="32">
        <v>0</v>
      </c>
      <c r="BW85" s="32">
        <f>1257-70</f>
        <v>1187</v>
      </c>
      <c r="BX85" s="32">
        <v>0</v>
      </c>
      <c r="BY85" s="32">
        <f>BW85</f>
        <v>1187</v>
      </c>
      <c r="BZ85" s="32">
        <v>0</v>
      </c>
      <c r="CA85" s="32">
        <v>0</v>
      </c>
      <c r="CB85" s="32">
        <v>1227.2</v>
      </c>
      <c r="CC85" s="32">
        <v>0</v>
      </c>
      <c r="CD85" s="32">
        <v>1227.2</v>
      </c>
      <c r="CE85" s="32">
        <v>0</v>
      </c>
      <c r="CF85" s="32">
        <v>0</v>
      </c>
      <c r="CG85" s="32">
        <v>1227.2</v>
      </c>
      <c r="CH85" s="32">
        <v>0</v>
      </c>
      <c r="CI85" s="32">
        <v>1227.2</v>
      </c>
      <c r="CJ85" s="32">
        <v>0</v>
      </c>
      <c r="CK85" s="32">
        <v>0</v>
      </c>
      <c r="CL85" s="32">
        <v>1227.2</v>
      </c>
      <c r="CM85" s="32">
        <v>0</v>
      </c>
      <c r="CN85" s="32">
        <v>1227.2</v>
      </c>
      <c r="CO85" s="32">
        <v>0</v>
      </c>
      <c r="CP85" s="32">
        <v>0</v>
      </c>
      <c r="CQ85" s="32">
        <v>1277.7</v>
      </c>
      <c r="CR85" s="32">
        <v>0</v>
      </c>
      <c r="CS85" s="32">
        <v>1277.7</v>
      </c>
      <c r="CT85" s="32">
        <v>0</v>
      </c>
      <c r="CU85" s="32">
        <v>0</v>
      </c>
      <c r="CV85" s="32">
        <v>1257</v>
      </c>
      <c r="CW85" s="32">
        <v>0</v>
      </c>
      <c r="CX85" s="32">
        <f>CV85</f>
        <v>1257</v>
      </c>
      <c r="CY85" s="32">
        <v>0</v>
      </c>
      <c r="CZ85" s="32">
        <v>0</v>
      </c>
      <c r="DA85" s="32">
        <v>1227.2</v>
      </c>
      <c r="DB85" s="32">
        <v>0</v>
      </c>
      <c r="DC85" s="32">
        <v>1227.2</v>
      </c>
      <c r="DD85" s="32">
        <v>0</v>
      </c>
      <c r="DE85" s="32">
        <v>0</v>
      </c>
      <c r="DF85" s="32">
        <v>1143.8</v>
      </c>
      <c r="DG85" s="32">
        <v>0</v>
      </c>
      <c r="DH85" s="32">
        <v>1143.8</v>
      </c>
      <c r="DI85" s="32">
        <v>0</v>
      </c>
      <c r="DJ85" s="32">
        <v>0</v>
      </c>
      <c r="DK85" s="32">
        <f>1257-70</f>
        <v>1187</v>
      </c>
      <c r="DL85" s="32">
        <v>0</v>
      </c>
      <c r="DM85" s="32">
        <f>DK85</f>
        <v>1187</v>
      </c>
      <c r="DN85" s="32">
        <v>0</v>
      </c>
      <c r="DO85" s="32">
        <v>0</v>
      </c>
      <c r="DP85" s="32">
        <v>1227.2</v>
      </c>
      <c r="DQ85" s="32">
        <v>0</v>
      </c>
      <c r="DR85" s="32">
        <v>1227.2</v>
      </c>
      <c r="DS85" s="32">
        <v>0</v>
      </c>
      <c r="DT85" s="32">
        <v>0</v>
      </c>
      <c r="DU85" s="13" t="s">
        <v>196</v>
      </c>
    </row>
    <row r="86" spans="1:125" s="9" customFormat="1" ht="31.5" x14ac:dyDescent="0.2">
      <c r="A86" s="5" t="s">
        <v>430</v>
      </c>
      <c r="B86" s="5" t="s">
        <v>431</v>
      </c>
      <c r="C86" s="6" t="s">
        <v>432</v>
      </c>
      <c r="D86" s="47" t="s">
        <v>173</v>
      </c>
      <c r="E86" s="47" t="s">
        <v>173</v>
      </c>
      <c r="F86" s="47" t="s">
        <v>173</v>
      </c>
      <c r="G86" s="47" t="s">
        <v>173</v>
      </c>
      <c r="H86" s="47" t="s">
        <v>173</v>
      </c>
      <c r="I86" s="47" t="s">
        <v>173</v>
      </c>
      <c r="J86" s="47" t="s">
        <v>173</v>
      </c>
      <c r="K86" s="47" t="s">
        <v>173</v>
      </c>
      <c r="L86" s="47" t="s">
        <v>173</v>
      </c>
      <c r="M86" s="47" t="s">
        <v>173</v>
      </c>
      <c r="N86" s="47" t="s">
        <v>173</v>
      </c>
      <c r="O86" s="47" t="s">
        <v>173</v>
      </c>
      <c r="P86" s="47" t="s">
        <v>173</v>
      </c>
      <c r="Q86" s="47" t="s">
        <v>173</v>
      </c>
      <c r="R86" s="47" t="s">
        <v>173</v>
      </c>
      <c r="S86" s="47" t="s">
        <v>173</v>
      </c>
      <c r="T86" s="47" t="s">
        <v>173</v>
      </c>
      <c r="U86" s="47" t="s">
        <v>173</v>
      </c>
      <c r="V86" s="47" t="s">
        <v>173</v>
      </c>
      <c r="W86" s="47" t="s">
        <v>173</v>
      </c>
      <c r="X86" s="47" t="s">
        <v>173</v>
      </c>
      <c r="Y86" s="47" t="s">
        <v>173</v>
      </c>
      <c r="Z86" s="47" t="s">
        <v>173</v>
      </c>
      <c r="AA86" s="47" t="s">
        <v>173</v>
      </c>
      <c r="AB86" s="47" t="s">
        <v>173</v>
      </c>
      <c r="AC86" s="47" t="s">
        <v>173</v>
      </c>
      <c r="AD86" s="47" t="s">
        <v>173</v>
      </c>
      <c r="AE86" s="7" t="s">
        <v>173</v>
      </c>
      <c r="AF86" s="7" t="s">
        <v>173</v>
      </c>
      <c r="AG86" s="7" t="s">
        <v>173</v>
      </c>
      <c r="AH86" s="7" t="s">
        <v>173</v>
      </c>
      <c r="AI86" s="30">
        <v>5038.7</v>
      </c>
      <c r="AJ86" s="30">
        <v>5038.7</v>
      </c>
      <c r="AK86" s="30">
        <v>0</v>
      </c>
      <c r="AL86" s="31">
        <v>0</v>
      </c>
      <c r="AM86" s="30">
        <v>5038.7</v>
      </c>
      <c r="AN86" s="30">
        <v>5038.7</v>
      </c>
      <c r="AO86" s="30">
        <v>0</v>
      </c>
      <c r="AP86" s="30">
        <v>0</v>
      </c>
      <c r="AQ86" s="30">
        <v>0</v>
      </c>
      <c r="AR86" s="30">
        <v>0</v>
      </c>
      <c r="AS86" s="30">
        <f>AS87</f>
        <v>0</v>
      </c>
      <c r="AT86" s="30">
        <f t="shared" ref="AT86:AW86" si="443">AT87</f>
        <v>0</v>
      </c>
      <c r="AU86" s="30">
        <f t="shared" si="443"/>
        <v>0</v>
      </c>
      <c r="AV86" s="30">
        <f t="shared" si="443"/>
        <v>0</v>
      </c>
      <c r="AW86" s="30">
        <f t="shared" si="443"/>
        <v>0</v>
      </c>
      <c r="AX86" s="30">
        <v>0</v>
      </c>
      <c r="AY86" s="30">
        <v>0</v>
      </c>
      <c r="AZ86" s="30">
        <v>0</v>
      </c>
      <c r="BA86" s="30">
        <v>0</v>
      </c>
      <c r="BB86" s="30">
        <v>0</v>
      </c>
      <c r="BC86" s="30">
        <f>BC87</f>
        <v>0</v>
      </c>
      <c r="BD86" s="30">
        <f t="shared" ref="BD86:BL86" si="444">BD87</f>
        <v>0</v>
      </c>
      <c r="BE86" s="30">
        <f t="shared" si="444"/>
        <v>0</v>
      </c>
      <c r="BF86" s="30">
        <f t="shared" si="444"/>
        <v>0</v>
      </c>
      <c r="BG86" s="30">
        <f t="shared" si="444"/>
        <v>0</v>
      </c>
      <c r="BH86" s="30">
        <f t="shared" si="444"/>
        <v>0</v>
      </c>
      <c r="BI86" s="30">
        <f t="shared" si="444"/>
        <v>0</v>
      </c>
      <c r="BJ86" s="30">
        <f t="shared" si="444"/>
        <v>0</v>
      </c>
      <c r="BK86" s="30">
        <f t="shared" si="444"/>
        <v>0</v>
      </c>
      <c r="BL86" s="30">
        <f t="shared" si="444"/>
        <v>0</v>
      </c>
      <c r="BM86" s="30">
        <v>0</v>
      </c>
      <c r="BN86" s="30">
        <v>0</v>
      </c>
      <c r="BO86" s="30">
        <v>0</v>
      </c>
      <c r="BP86" s="30">
        <v>0</v>
      </c>
      <c r="BQ86" s="30">
        <v>0</v>
      </c>
      <c r="BR86" s="30">
        <v>0</v>
      </c>
      <c r="BS86" s="30">
        <v>0</v>
      </c>
      <c r="BT86" s="30">
        <v>0</v>
      </c>
      <c r="BU86" s="30">
        <v>0</v>
      </c>
      <c r="BV86" s="30">
        <v>0</v>
      </c>
      <c r="BW86" s="30">
        <f>BW87</f>
        <v>0</v>
      </c>
      <c r="BX86" s="30">
        <f t="shared" ref="BX86" si="445">BX87</f>
        <v>0</v>
      </c>
      <c r="BY86" s="30">
        <f t="shared" ref="BY86" si="446">BY87</f>
        <v>0</v>
      </c>
      <c r="BZ86" s="30">
        <f t="shared" ref="BZ86" si="447">BZ87</f>
        <v>0</v>
      </c>
      <c r="CA86" s="30">
        <f t="shared" ref="CA86" si="448">CA87</f>
        <v>0</v>
      </c>
      <c r="CB86" s="30">
        <v>0</v>
      </c>
      <c r="CC86" s="30">
        <v>0</v>
      </c>
      <c r="CD86" s="30">
        <v>0</v>
      </c>
      <c r="CE86" s="30">
        <v>0</v>
      </c>
      <c r="CF86" s="30">
        <v>0</v>
      </c>
      <c r="CG86" s="30">
        <f>CG87</f>
        <v>0</v>
      </c>
      <c r="CH86" s="30">
        <f t="shared" ref="CH86" si="449">CH87</f>
        <v>0</v>
      </c>
      <c r="CI86" s="30">
        <f t="shared" ref="CI86" si="450">CI87</f>
        <v>0</v>
      </c>
      <c r="CJ86" s="30">
        <f t="shared" ref="CJ86" si="451">CJ87</f>
        <v>0</v>
      </c>
      <c r="CK86" s="30">
        <f t="shared" ref="CK86" si="452">CK87</f>
        <v>0</v>
      </c>
      <c r="CL86" s="30">
        <f t="shared" ref="CL86" si="453">CL87</f>
        <v>0</v>
      </c>
      <c r="CM86" s="30">
        <f t="shared" ref="CM86" si="454">CM87</f>
        <v>0</v>
      </c>
      <c r="CN86" s="30">
        <f t="shared" ref="CN86" si="455">CN87</f>
        <v>0</v>
      </c>
      <c r="CO86" s="30">
        <f t="shared" ref="CO86" si="456">CO87</f>
        <v>0</v>
      </c>
      <c r="CP86" s="30">
        <f t="shared" ref="CP86" si="457">CP87</f>
        <v>0</v>
      </c>
      <c r="CQ86" s="30">
        <v>5038.7</v>
      </c>
      <c r="CR86" s="30">
        <v>0</v>
      </c>
      <c r="CS86" s="30">
        <v>5038.7</v>
      </c>
      <c r="CT86" s="30">
        <v>0</v>
      </c>
      <c r="CU86" s="30">
        <v>0</v>
      </c>
      <c r="CV86" s="30">
        <f>CV87</f>
        <v>0</v>
      </c>
      <c r="CW86" s="30">
        <f t="shared" ref="CW86:CZ86" si="458">CW87</f>
        <v>0</v>
      </c>
      <c r="CX86" s="30">
        <f t="shared" si="458"/>
        <v>0</v>
      </c>
      <c r="CY86" s="30">
        <f t="shared" si="458"/>
        <v>0</v>
      </c>
      <c r="CZ86" s="30">
        <f t="shared" si="458"/>
        <v>0</v>
      </c>
      <c r="DA86" s="30">
        <v>0</v>
      </c>
      <c r="DB86" s="30">
        <v>0</v>
      </c>
      <c r="DC86" s="30">
        <v>0</v>
      </c>
      <c r="DD86" s="30">
        <v>0</v>
      </c>
      <c r="DE86" s="30">
        <v>0</v>
      </c>
      <c r="DF86" s="30">
        <v>0</v>
      </c>
      <c r="DG86" s="30">
        <v>0</v>
      </c>
      <c r="DH86" s="30">
        <v>0</v>
      </c>
      <c r="DI86" s="30">
        <v>0</v>
      </c>
      <c r="DJ86" s="30">
        <v>0</v>
      </c>
      <c r="DK86" s="30">
        <f>DK87</f>
        <v>0</v>
      </c>
      <c r="DL86" s="30">
        <f t="shared" ref="DL86:DO86" si="459">DL87</f>
        <v>0</v>
      </c>
      <c r="DM86" s="30">
        <f t="shared" si="459"/>
        <v>0</v>
      </c>
      <c r="DN86" s="30">
        <f t="shared" si="459"/>
        <v>0</v>
      </c>
      <c r="DO86" s="30">
        <f t="shared" si="459"/>
        <v>0</v>
      </c>
      <c r="DP86" s="30">
        <v>0</v>
      </c>
      <c r="DQ86" s="30">
        <v>0</v>
      </c>
      <c r="DR86" s="30">
        <v>0</v>
      </c>
      <c r="DS86" s="30">
        <v>0</v>
      </c>
      <c r="DT86" s="30">
        <v>0</v>
      </c>
      <c r="DU86" s="8" t="s">
        <v>0</v>
      </c>
    </row>
    <row r="87" spans="1:125" s="1" customFormat="1" ht="371.25" x14ac:dyDescent="0.2">
      <c r="A87" s="11" t="s">
        <v>433</v>
      </c>
      <c r="B87" s="11" t="s">
        <v>434</v>
      </c>
      <c r="C87" s="10" t="s">
        <v>435</v>
      </c>
      <c r="D87" s="18" t="s">
        <v>613</v>
      </c>
      <c r="E87" s="18" t="s">
        <v>0</v>
      </c>
      <c r="F87" s="18" t="s">
        <v>0</v>
      </c>
      <c r="G87" s="18" t="s">
        <v>0</v>
      </c>
      <c r="H87" s="18" t="s">
        <v>0</v>
      </c>
      <c r="I87" s="18" t="s">
        <v>0</v>
      </c>
      <c r="J87" s="18" t="s">
        <v>0</v>
      </c>
      <c r="K87" s="18" t="s">
        <v>608</v>
      </c>
      <c r="L87" s="18" t="s">
        <v>0</v>
      </c>
      <c r="M87" s="18" t="s">
        <v>0</v>
      </c>
      <c r="N87" s="18" t="s">
        <v>0</v>
      </c>
      <c r="O87" s="18" t="s">
        <v>0</v>
      </c>
      <c r="P87" s="18" t="s">
        <v>0</v>
      </c>
      <c r="Q87" s="18" t="s">
        <v>0</v>
      </c>
      <c r="R87" s="18" t="s">
        <v>0</v>
      </c>
      <c r="S87" s="18" t="s">
        <v>0</v>
      </c>
      <c r="T87" s="18" t="s">
        <v>0</v>
      </c>
      <c r="U87" s="18" t="s">
        <v>0</v>
      </c>
      <c r="V87" s="18" t="s">
        <v>0</v>
      </c>
      <c r="W87" s="18" t="s">
        <v>0</v>
      </c>
      <c r="X87" s="18" t="s">
        <v>614</v>
      </c>
      <c r="Y87" s="18" t="s">
        <v>0</v>
      </c>
      <c r="Z87" s="18" t="s">
        <v>0</v>
      </c>
      <c r="AA87" s="18" t="s">
        <v>615</v>
      </c>
      <c r="AB87" s="18" t="s">
        <v>0</v>
      </c>
      <c r="AC87" s="18" t="s">
        <v>0</v>
      </c>
      <c r="AD87" s="18" t="s">
        <v>616</v>
      </c>
      <c r="AE87" s="12"/>
      <c r="AF87" s="12"/>
      <c r="AG87" s="3" t="s">
        <v>0</v>
      </c>
      <c r="AH87" s="3" t="s">
        <v>345</v>
      </c>
      <c r="AI87" s="32">
        <v>5038.7</v>
      </c>
      <c r="AJ87" s="32">
        <v>5038.7</v>
      </c>
      <c r="AK87" s="32">
        <v>0</v>
      </c>
      <c r="AL87" s="33">
        <v>0</v>
      </c>
      <c r="AM87" s="32">
        <v>5038.7</v>
      </c>
      <c r="AN87" s="32">
        <v>5038.7</v>
      </c>
      <c r="AO87" s="32">
        <v>0</v>
      </c>
      <c r="AP87" s="32">
        <v>0</v>
      </c>
      <c r="AQ87" s="32">
        <v>0</v>
      </c>
      <c r="AR87" s="32">
        <v>0</v>
      </c>
      <c r="AS87" s="32">
        <v>0</v>
      </c>
      <c r="AT87" s="32">
        <v>0</v>
      </c>
      <c r="AU87" s="32">
        <v>0</v>
      </c>
      <c r="AV87" s="32">
        <v>0</v>
      </c>
      <c r="AW87" s="32">
        <v>0</v>
      </c>
      <c r="AX87" s="32">
        <v>0</v>
      </c>
      <c r="AY87" s="32">
        <v>0</v>
      </c>
      <c r="AZ87" s="32">
        <v>0</v>
      </c>
      <c r="BA87" s="32">
        <v>0</v>
      </c>
      <c r="BB87" s="32">
        <v>0</v>
      </c>
      <c r="BC87" s="32">
        <v>0</v>
      </c>
      <c r="BD87" s="32">
        <v>0</v>
      </c>
      <c r="BE87" s="32">
        <v>0</v>
      </c>
      <c r="BF87" s="32">
        <v>0</v>
      </c>
      <c r="BG87" s="32">
        <v>0</v>
      </c>
      <c r="BH87" s="32">
        <v>0</v>
      </c>
      <c r="BI87" s="32">
        <v>0</v>
      </c>
      <c r="BJ87" s="32">
        <v>0</v>
      </c>
      <c r="BK87" s="32">
        <v>0</v>
      </c>
      <c r="BL87" s="32">
        <v>0</v>
      </c>
      <c r="BM87" s="32">
        <v>0</v>
      </c>
      <c r="BN87" s="32">
        <v>0</v>
      </c>
      <c r="BO87" s="32">
        <v>0</v>
      </c>
      <c r="BP87" s="32">
        <v>0</v>
      </c>
      <c r="BQ87" s="32">
        <v>0</v>
      </c>
      <c r="BR87" s="32">
        <v>0</v>
      </c>
      <c r="BS87" s="32">
        <v>0</v>
      </c>
      <c r="BT87" s="32">
        <v>0</v>
      </c>
      <c r="BU87" s="32">
        <v>0</v>
      </c>
      <c r="BV87" s="32">
        <v>0</v>
      </c>
      <c r="BW87" s="32">
        <v>0</v>
      </c>
      <c r="BX87" s="32">
        <v>0</v>
      </c>
      <c r="BY87" s="32">
        <v>0</v>
      </c>
      <c r="BZ87" s="32">
        <v>0</v>
      </c>
      <c r="CA87" s="32">
        <v>0</v>
      </c>
      <c r="CB87" s="32">
        <v>0</v>
      </c>
      <c r="CC87" s="32">
        <v>0</v>
      </c>
      <c r="CD87" s="32">
        <v>0</v>
      </c>
      <c r="CE87" s="32">
        <v>0</v>
      </c>
      <c r="CF87" s="32">
        <v>0</v>
      </c>
      <c r="CG87" s="32">
        <v>0</v>
      </c>
      <c r="CH87" s="32">
        <v>0</v>
      </c>
      <c r="CI87" s="32">
        <v>0</v>
      </c>
      <c r="CJ87" s="32">
        <v>0</v>
      </c>
      <c r="CK87" s="32">
        <v>0</v>
      </c>
      <c r="CL87" s="32">
        <v>0</v>
      </c>
      <c r="CM87" s="32">
        <v>0</v>
      </c>
      <c r="CN87" s="32">
        <v>0</v>
      </c>
      <c r="CO87" s="32">
        <v>0</v>
      </c>
      <c r="CP87" s="32">
        <v>0</v>
      </c>
      <c r="CQ87" s="32">
        <v>5038.7</v>
      </c>
      <c r="CR87" s="32">
        <v>0</v>
      </c>
      <c r="CS87" s="32">
        <v>5038.7</v>
      </c>
      <c r="CT87" s="32">
        <v>0</v>
      </c>
      <c r="CU87" s="32">
        <v>0</v>
      </c>
      <c r="CV87" s="32">
        <v>0</v>
      </c>
      <c r="CW87" s="32">
        <v>0</v>
      </c>
      <c r="CX87" s="32">
        <v>0</v>
      </c>
      <c r="CY87" s="32">
        <v>0</v>
      </c>
      <c r="CZ87" s="32">
        <v>0</v>
      </c>
      <c r="DA87" s="32">
        <v>0</v>
      </c>
      <c r="DB87" s="32">
        <v>0</v>
      </c>
      <c r="DC87" s="32">
        <v>0</v>
      </c>
      <c r="DD87" s="32">
        <v>0</v>
      </c>
      <c r="DE87" s="32">
        <v>0</v>
      </c>
      <c r="DF87" s="32">
        <v>0</v>
      </c>
      <c r="DG87" s="32">
        <v>0</v>
      </c>
      <c r="DH87" s="32">
        <v>0</v>
      </c>
      <c r="DI87" s="32">
        <v>0</v>
      </c>
      <c r="DJ87" s="32">
        <v>0</v>
      </c>
      <c r="DK87" s="32">
        <v>0</v>
      </c>
      <c r="DL87" s="32">
        <v>0</v>
      </c>
      <c r="DM87" s="32">
        <v>0</v>
      </c>
      <c r="DN87" s="32">
        <v>0</v>
      </c>
      <c r="DO87" s="32">
        <v>0</v>
      </c>
      <c r="DP87" s="32">
        <v>0</v>
      </c>
      <c r="DQ87" s="32">
        <v>0</v>
      </c>
      <c r="DR87" s="32">
        <v>0</v>
      </c>
      <c r="DS87" s="32">
        <v>0</v>
      </c>
      <c r="DT87" s="32">
        <v>0</v>
      </c>
      <c r="DU87" s="13" t="s">
        <v>0</v>
      </c>
    </row>
    <row r="88" spans="1:125" s="9" customFormat="1" ht="42" x14ac:dyDescent="0.2">
      <c r="A88" s="5" t="s">
        <v>436</v>
      </c>
      <c r="B88" s="5" t="s">
        <v>437</v>
      </c>
      <c r="C88" s="6" t="s">
        <v>438</v>
      </c>
      <c r="D88" s="47" t="s">
        <v>173</v>
      </c>
      <c r="E88" s="47" t="s">
        <v>173</v>
      </c>
      <c r="F88" s="47" t="s">
        <v>173</v>
      </c>
      <c r="G88" s="47" t="s">
        <v>173</v>
      </c>
      <c r="H88" s="47" t="s">
        <v>173</v>
      </c>
      <c r="I88" s="47" t="s">
        <v>173</v>
      </c>
      <c r="J88" s="47" t="s">
        <v>173</v>
      </c>
      <c r="K88" s="47" t="s">
        <v>173</v>
      </c>
      <c r="L88" s="47" t="s">
        <v>173</v>
      </c>
      <c r="M88" s="47" t="s">
        <v>173</v>
      </c>
      <c r="N88" s="47" t="s">
        <v>173</v>
      </c>
      <c r="O88" s="47" t="s">
        <v>173</v>
      </c>
      <c r="P88" s="47" t="s">
        <v>173</v>
      </c>
      <c r="Q88" s="47" t="s">
        <v>173</v>
      </c>
      <c r="R88" s="47" t="s">
        <v>173</v>
      </c>
      <c r="S88" s="47" t="s">
        <v>173</v>
      </c>
      <c r="T88" s="47" t="s">
        <v>173</v>
      </c>
      <c r="U88" s="47" t="s">
        <v>173</v>
      </c>
      <c r="V88" s="47" t="s">
        <v>173</v>
      </c>
      <c r="W88" s="47" t="s">
        <v>173</v>
      </c>
      <c r="X88" s="47" t="s">
        <v>173</v>
      </c>
      <c r="Y88" s="47" t="s">
        <v>173</v>
      </c>
      <c r="Z88" s="47" t="s">
        <v>173</v>
      </c>
      <c r="AA88" s="47" t="s">
        <v>173</v>
      </c>
      <c r="AB88" s="47" t="s">
        <v>173</v>
      </c>
      <c r="AC88" s="47" t="s">
        <v>173</v>
      </c>
      <c r="AD88" s="47" t="s">
        <v>173</v>
      </c>
      <c r="AE88" s="7" t="s">
        <v>173</v>
      </c>
      <c r="AF88" s="7" t="s">
        <v>173</v>
      </c>
      <c r="AG88" s="7" t="s">
        <v>173</v>
      </c>
      <c r="AH88" s="7" t="s">
        <v>173</v>
      </c>
      <c r="AI88" s="30">
        <v>1209697.8</v>
      </c>
      <c r="AJ88" s="30">
        <v>1209697.8</v>
      </c>
      <c r="AK88" s="30">
        <v>0</v>
      </c>
      <c r="AL88" s="31">
        <v>0</v>
      </c>
      <c r="AM88" s="30">
        <v>1209697.8</v>
      </c>
      <c r="AN88" s="30">
        <v>1209697.8</v>
      </c>
      <c r="AO88" s="30">
        <v>0</v>
      </c>
      <c r="AP88" s="30">
        <v>0</v>
      </c>
      <c r="AQ88" s="30">
        <v>0</v>
      </c>
      <c r="AR88" s="30">
        <v>0</v>
      </c>
      <c r="AS88" s="30">
        <f>SUM(AS89:AS90)</f>
        <v>1345142.4</v>
      </c>
      <c r="AT88" s="30">
        <f t="shared" ref="AT88:AW88" si="460">SUM(AT89:AT90)</f>
        <v>0</v>
      </c>
      <c r="AU88" s="30">
        <f t="shared" si="460"/>
        <v>1345142.4</v>
      </c>
      <c r="AV88" s="30">
        <f t="shared" si="460"/>
        <v>0</v>
      </c>
      <c r="AW88" s="30">
        <f t="shared" si="460"/>
        <v>0</v>
      </c>
      <c r="AX88" s="30">
        <f t="shared" ref="AX88" si="461">SUM(AX89:AX90)</f>
        <v>1041405.5</v>
      </c>
      <c r="AY88" s="30">
        <f t="shared" ref="AY88" si="462">SUM(AY89:AY90)</f>
        <v>0</v>
      </c>
      <c r="AZ88" s="30">
        <f t="shared" ref="AZ88" si="463">SUM(AZ89:AZ90)</f>
        <v>1041405.5</v>
      </c>
      <c r="BA88" s="30">
        <f t="shared" ref="BA88" si="464">SUM(BA89:BA90)</f>
        <v>0</v>
      </c>
      <c r="BB88" s="30">
        <f t="shared" ref="BB88" si="465">SUM(BB89:BB90)</f>
        <v>0</v>
      </c>
      <c r="BC88" s="30">
        <f t="shared" ref="BC88" si="466">SUM(BC89:BC90)</f>
        <v>1072062.7</v>
      </c>
      <c r="BD88" s="30">
        <f t="shared" ref="BD88" si="467">SUM(BD89:BD90)</f>
        <v>0</v>
      </c>
      <c r="BE88" s="30">
        <f t="shared" ref="BE88" si="468">SUM(BE89:BE90)</f>
        <v>1072062.7</v>
      </c>
      <c r="BF88" s="30">
        <f t="shared" ref="BF88" si="469">SUM(BF89:BF90)</f>
        <v>0</v>
      </c>
      <c r="BG88" s="30">
        <f t="shared" ref="BG88" si="470">SUM(BG89:BG90)</f>
        <v>0</v>
      </c>
      <c r="BH88" s="30">
        <f t="shared" ref="BH88" si="471">SUM(BH89:BH90)</f>
        <v>1072062.7</v>
      </c>
      <c r="BI88" s="30">
        <f t="shared" ref="BI88" si="472">SUM(BI89:BI90)</f>
        <v>0</v>
      </c>
      <c r="BJ88" s="30">
        <f t="shared" ref="BJ88" si="473">SUM(BJ89:BJ90)</f>
        <v>1072062.7</v>
      </c>
      <c r="BK88" s="30">
        <f t="shared" ref="BK88" si="474">SUM(BK89:BK90)</f>
        <v>0</v>
      </c>
      <c r="BL88" s="30">
        <f t="shared" ref="BL88" si="475">SUM(BL89:BL90)</f>
        <v>0</v>
      </c>
      <c r="BM88" s="30">
        <v>1176614.1000000001</v>
      </c>
      <c r="BN88" s="30">
        <v>1176614.1000000001</v>
      </c>
      <c r="BO88" s="30">
        <v>0</v>
      </c>
      <c r="BP88" s="30">
        <v>0</v>
      </c>
      <c r="BQ88" s="30">
        <v>1176614.1000000001</v>
      </c>
      <c r="BR88" s="30">
        <v>1176614.1000000001</v>
      </c>
      <c r="BS88" s="30">
        <v>0</v>
      </c>
      <c r="BT88" s="30">
        <v>0</v>
      </c>
      <c r="BU88" s="30">
        <v>0</v>
      </c>
      <c r="BV88" s="30">
        <v>0</v>
      </c>
      <c r="BW88" s="30">
        <f>SUM(BW89:BW90)</f>
        <v>1313015.6000000001</v>
      </c>
      <c r="BX88" s="30">
        <f t="shared" ref="BX88" si="476">SUM(BX89:BX90)</f>
        <v>0</v>
      </c>
      <c r="BY88" s="30">
        <f t="shared" ref="BY88" si="477">SUM(BY89:BY90)</f>
        <v>1313015.6000000001</v>
      </c>
      <c r="BZ88" s="30">
        <f t="shared" ref="BZ88" si="478">SUM(BZ89:BZ90)</f>
        <v>0</v>
      </c>
      <c r="CA88" s="30">
        <f t="shared" ref="CA88" si="479">SUM(CA89:CA90)</f>
        <v>0</v>
      </c>
      <c r="CB88" s="30">
        <f t="shared" ref="CB88" si="480">SUM(CB89:CB90)</f>
        <v>1041405.5</v>
      </c>
      <c r="CC88" s="30">
        <f t="shared" ref="CC88" si="481">SUM(CC89:CC90)</f>
        <v>0</v>
      </c>
      <c r="CD88" s="30">
        <f t="shared" ref="CD88" si="482">SUM(CD89:CD90)</f>
        <v>1041405.5</v>
      </c>
      <c r="CE88" s="30">
        <f t="shared" ref="CE88" si="483">SUM(CE89:CE90)</f>
        <v>0</v>
      </c>
      <c r="CF88" s="30">
        <f t="shared" ref="CF88" si="484">SUM(CF89:CF90)</f>
        <v>0</v>
      </c>
      <c r="CG88" s="30">
        <f t="shared" ref="CG88" si="485">SUM(CG89:CG90)</f>
        <v>1068724.3999999999</v>
      </c>
      <c r="CH88" s="30">
        <f t="shared" ref="CH88" si="486">SUM(CH89:CH90)</f>
        <v>0</v>
      </c>
      <c r="CI88" s="30">
        <f t="shared" ref="CI88" si="487">SUM(CI89:CI90)</f>
        <v>1068724.3999999999</v>
      </c>
      <c r="CJ88" s="30">
        <f t="shared" ref="CJ88" si="488">SUM(CJ89:CJ90)</f>
        <v>0</v>
      </c>
      <c r="CK88" s="30">
        <f t="shared" ref="CK88" si="489">SUM(CK89:CK90)</f>
        <v>0</v>
      </c>
      <c r="CL88" s="30">
        <f t="shared" ref="CL88" si="490">SUM(CL89:CL90)</f>
        <v>1068724.3999999999</v>
      </c>
      <c r="CM88" s="30">
        <f t="shared" ref="CM88" si="491">SUM(CM89:CM90)</f>
        <v>0</v>
      </c>
      <c r="CN88" s="30">
        <f t="shared" ref="CN88" si="492">SUM(CN89:CN90)</f>
        <v>1068724.3999999999</v>
      </c>
      <c r="CO88" s="30">
        <f t="shared" ref="CO88" si="493">SUM(CO89:CO90)</f>
        <v>0</v>
      </c>
      <c r="CP88" s="30">
        <f t="shared" ref="CP88" si="494">SUM(CP89:CP90)</f>
        <v>0</v>
      </c>
      <c r="CQ88" s="30">
        <v>1209697.8</v>
      </c>
      <c r="CR88" s="30">
        <v>0</v>
      </c>
      <c r="CS88" s="30">
        <v>1209697.8</v>
      </c>
      <c r="CT88" s="30">
        <v>0</v>
      </c>
      <c r="CU88" s="30">
        <v>0</v>
      </c>
      <c r="CV88" s="30">
        <f>SUM(CV89:CV90)</f>
        <v>1345142.4</v>
      </c>
      <c r="CW88" s="30">
        <f t="shared" ref="CW88:DE88" si="495">SUM(CW89:CW90)</f>
        <v>0</v>
      </c>
      <c r="CX88" s="30">
        <f t="shared" si="495"/>
        <v>1345142.4</v>
      </c>
      <c r="CY88" s="30">
        <f t="shared" si="495"/>
        <v>0</v>
      </c>
      <c r="CZ88" s="30">
        <f t="shared" si="495"/>
        <v>0</v>
      </c>
      <c r="DA88" s="30">
        <f t="shared" si="495"/>
        <v>1041405.5</v>
      </c>
      <c r="DB88" s="30">
        <f t="shared" si="495"/>
        <v>0</v>
      </c>
      <c r="DC88" s="30">
        <f t="shared" si="495"/>
        <v>1041405.5</v>
      </c>
      <c r="DD88" s="30">
        <f t="shared" si="495"/>
        <v>0</v>
      </c>
      <c r="DE88" s="30">
        <f t="shared" si="495"/>
        <v>0</v>
      </c>
      <c r="DF88" s="30">
        <v>1176614.1000000001</v>
      </c>
      <c r="DG88" s="30">
        <v>0</v>
      </c>
      <c r="DH88" s="30">
        <v>1176614.1000000001</v>
      </c>
      <c r="DI88" s="30">
        <v>0</v>
      </c>
      <c r="DJ88" s="30">
        <v>0</v>
      </c>
      <c r="DK88" s="30">
        <f>SUM(DK89:DK90)</f>
        <v>1313015.6000000001</v>
      </c>
      <c r="DL88" s="30">
        <f t="shared" ref="DL88:DT88" si="496">SUM(DL89:DL90)</f>
        <v>0</v>
      </c>
      <c r="DM88" s="30">
        <f t="shared" si="496"/>
        <v>1313015.6000000001</v>
      </c>
      <c r="DN88" s="30">
        <f t="shared" si="496"/>
        <v>0</v>
      </c>
      <c r="DO88" s="30">
        <f t="shared" si="496"/>
        <v>0</v>
      </c>
      <c r="DP88" s="30">
        <f t="shared" si="496"/>
        <v>1041405.5</v>
      </c>
      <c r="DQ88" s="30">
        <f t="shared" si="496"/>
        <v>0</v>
      </c>
      <c r="DR88" s="30">
        <f t="shared" si="496"/>
        <v>1041405.5</v>
      </c>
      <c r="DS88" s="30">
        <f t="shared" si="496"/>
        <v>0</v>
      </c>
      <c r="DT88" s="30">
        <f t="shared" si="496"/>
        <v>0</v>
      </c>
      <c r="DU88" s="8" t="s">
        <v>0</v>
      </c>
    </row>
    <row r="89" spans="1:125" s="1" customFormat="1" ht="382.5" x14ac:dyDescent="0.2">
      <c r="A89" s="11" t="s">
        <v>439</v>
      </c>
      <c r="B89" s="11" t="s">
        <v>440</v>
      </c>
      <c r="C89" s="10" t="s">
        <v>441</v>
      </c>
      <c r="D89" s="40" t="s">
        <v>706</v>
      </c>
      <c r="E89" s="40" t="s">
        <v>504</v>
      </c>
      <c r="F89" s="40" t="s">
        <v>628</v>
      </c>
      <c r="G89" s="40" t="s">
        <v>0</v>
      </c>
      <c r="H89" s="40" t="s">
        <v>0</v>
      </c>
      <c r="I89" s="40" t="s">
        <v>0</v>
      </c>
      <c r="J89" s="40" t="s">
        <v>0</v>
      </c>
      <c r="K89" s="40" t="s">
        <v>653</v>
      </c>
      <c r="L89" s="40" t="s">
        <v>504</v>
      </c>
      <c r="M89" s="40" t="s">
        <v>654</v>
      </c>
      <c r="N89" s="40" t="s">
        <v>0</v>
      </c>
      <c r="O89" s="40" t="s">
        <v>0</v>
      </c>
      <c r="P89" s="40" t="s">
        <v>0</v>
      </c>
      <c r="Q89" s="40" t="s">
        <v>0</v>
      </c>
      <c r="R89" s="40" t="s">
        <v>0</v>
      </c>
      <c r="S89" s="40" t="s">
        <v>0</v>
      </c>
      <c r="T89" s="40" t="s">
        <v>0</v>
      </c>
      <c r="U89" s="40" t="s">
        <v>0</v>
      </c>
      <c r="V89" s="40" t="s">
        <v>0</v>
      </c>
      <c r="W89" s="40" t="s">
        <v>0</v>
      </c>
      <c r="X89" s="22" t="s">
        <v>624</v>
      </c>
      <c r="Y89" s="45" t="s">
        <v>504</v>
      </c>
      <c r="Z89" s="22" t="s">
        <v>625</v>
      </c>
      <c r="AA89" s="40" t="s">
        <v>655</v>
      </c>
      <c r="AB89" s="40" t="s">
        <v>504</v>
      </c>
      <c r="AC89" s="40" t="s">
        <v>656</v>
      </c>
      <c r="AD89" s="37" t="s">
        <v>657</v>
      </c>
      <c r="AE89" s="40" t="s">
        <v>504</v>
      </c>
      <c r="AF89" s="40" t="s">
        <v>658</v>
      </c>
      <c r="AG89" s="3" t="s">
        <v>56</v>
      </c>
      <c r="AH89" s="3" t="s">
        <v>220</v>
      </c>
      <c r="AI89" s="32">
        <v>1105687.8</v>
      </c>
      <c r="AJ89" s="32">
        <v>1105687.8</v>
      </c>
      <c r="AK89" s="32">
        <v>0</v>
      </c>
      <c r="AL89" s="33">
        <v>0</v>
      </c>
      <c r="AM89" s="32">
        <v>1105687.8</v>
      </c>
      <c r="AN89" s="32">
        <v>1105687.8</v>
      </c>
      <c r="AO89" s="32">
        <v>0</v>
      </c>
      <c r="AP89" s="32">
        <v>0</v>
      </c>
      <c r="AQ89" s="32">
        <v>0</v>
      </c>
      <c r="AR89" s="32">
        <v>0</v>
      </c>
      <c r="AS89" s="32">
        <f>AU89</f>
        <v>1232901.7</v>
      </c>
      <c r="AT89" s="32">
        <v>0</v>
      </c>
      <c r="AU89" s="32">
        <v>1232901.7</v>
      </c>
      <c r="AV89" s="32">
        <v>0</v>
      </c>
      <c r="AW89" s="32">
        <v>0</v>
      </c>
      <c r="AX89" s="32">
        <v>955978.3</v>
      </c>
      <c r="AY89" s="32">
        <v>0</v>
      </c>
      <c r="AZ89" s="32">
        <v>955978.3</v>
      </c>
      <c r="BA89" s="32">
        <v>0</v>
      </c>
      <c r="BB89" s="32">
        <v>0</v>
      </c>
      <c r="BC89" s="32">
        <v>984081.4</v>
      </c>
      <c r="BD89" s="32">
        <v>0</v>
      </c>
      <c r="BE89" s="32">
        <v>984081.4</v>
      </c>
      <c r="BF89" s="32">
        <v>0</v>
      </c>
      <c r="BG89" s="32">
        <v>0</v>
      </c>
      <c r="BH89" s="32">
        <v>984081.4</v>
      </c>
      <c r="BI89" s="32">
        <v>0</v>
      </c>
      <c r="BJ89" s="32">
        <v>984081.4</v>
      </c>
      <c r="BK89" s="32">
        <v>0</v>
      </c>
      <c r="BL89" s="32">
        <v>0</v>
      </c>
      <c r="BM89" s="32">
        <v>1074747.7</v>
      </c>
      <c r="BN89" s="32">
        <v>1074747.7</v>
      </c>
      <c r="BO89" s="32">
        <v>0</v>
      </c>
      <c r="BP89" s="32">
        <v>0</v>
      </c>
      <c r="BQ89" s="32">
        <v>1074747.7</v>
      </c>
      <c r="BR89" s="32">
        <v>1074747.7</v>
      </c>
      <c r="BS89" s="32">
        <v>0</v>
      </c>
      <c r="BT89" s="32">
        <v>0</v>
      </c>
      <c r="BU89" s="32">
        <v>0</v>
      </c>
      <c r="BV89" s="32">
        <v>0</v>
      </c>
      <c r="BW89" s="32">
        <f>1232901.7-1095.7-28865.5</f>
        <v>1202940.5</v>
      </c>
      <c r="BX89" s="32">
        <v>0</v>
      </c>
      <c r="BY89" s="32">
        <f>BW89</f>
        <v>1202940.5</v>
      </c>
      <c r="BZ89" s="32">
        <v>0</v>
      </c>
      <c r="CA89" s="32">
        <v>0</v>
      </c>
      <c r="CB89" s="32">
        <v>955978.3</v>
      </c>
      <c r="CC89" s="32">
        <v>0</v>
      </c>
      <c r="CD89" s="32">
        <v>955978.3</v>
      </c>
      <c r="CE89" s="32">
        <v>0</v>
      </c>
      <c r="CF89" s="32">
        <v>0</v>
      </c>
      <c r="CG89" s="32">
        <f>984081.4-3338.3</f>
        <v>980743.1</v>
      </c>
      <c r="CH89" s="32">
        <v>0</v>
      </c>
      <c r="CI89" s="32">
        <f>CG89</f>
        <v>980743.1</v>
      </c>
      <c r="CJ89" s="32">
        <v>0</v>
      </c>
      <c r="CK89" s="32">
        <v>0</v>
      </c>
      <c r="CL89" s="32">
        <f>984081.4-3338.3</f>
        <v>980743.1</v>
      </c>
      <c r="CM89" s="32">
        <v>0</v>
      </c>
      <c r="CN89" s="32">
        <f>CL89</f>
        <v>980743.1</v>
      </c>
      <c r="CO89" s="32">
        <v>0</v>
      </c>
      <c r="CP89" s="32">
        <v>0</v>
      </c>
      <c r="CQ89" s="32">
        <v>1105687.8</v>
      </c>
      <c r="CR89" s="32">
        <v>0</v>
      </c>
      <c r="CS89" s="32">
        <v>1105687.8</v>
      </c>
      <c r="CT89" s="32">
        <v>0</v>
      </c>
      <c r="CU89" s="32">
        <v>0</v>
      </c>
      <c r="CV89" s="32">
        <f>CX89</f>
        <v>1232901.7</v>
      </c>
      <c r="CW89" s="32">
        <v>0</v>
      </c>
      <c r="CX89" s="32">
        <v>1232901.7</v>
      </c>
      <c r="CY89" s="32">
        <v>0</v>
      </c>
      <c r="CZ89" s="32">
        <v>0</v>
      </c>
      <c r="DA89" s="32">
        <v>955978.3</v>
      </c>
      <c r="DB89" s="32">
        <v>0</v>
      </c>
      <c r="DC89" s="32">
        <v>955978.3</v>
      </c>
      <c r="DD89" s="32">
        <v>0</v>
      </c>
      <c r="DE89" s="32">
        <v>0</v>
      </c>
      <c r="DF89" s="32">
        <v>1074747.7</v>
      </c>
      <c r="DG89" s="32">
        <v>0</v>
      </c>
      <c r="DH89" s="32">
        <v>1074747.7</v>
      </c>
      <c r="DI89" s="32">
        <v>0</v>
      </c>
      <c r="DJ89" s="32">
        <v>0</v>
      </c>
      <c r="DK89" s="32">
        <f>1232901.7-1095.7-28865.5</f>
        <v>1202940.5</v>
      </c>
      <c r="DL89" s="32">
        <v>0</v>
      </c>
      <c r="DM89" s="32">
        <f>DK89</f>
        <v>1202940.5</v>
      </c>
      <c r="DN89" s="32">
        <v>0</v>
      </c>
      <c r="DO89" s="32">
        <v>0</v>
      </c>
      <c r="DP89" s="32">
        <v>955978.3</v>
      </c>
      <c r="DQ89" s="32">
        <v>0</v>
      </c>
      <c r="DR89" s="32">
        <v>955978.3</v>
      </c>
      <c r="DS89" s="32">
        <v>0</v>
      </c>
      <c r="DT89" s="32">
        <v>0</v>
      </c>
      <c r="DU89" s="13" t="s">
        <v>196</v>
      </c>
    </row>
    <row r="90" spans="1:125" s="1" customFormat="1" ht="382.5" x14ac:dyDescent="0.2">
      <c r="A90" s="11" t="s">
        <v>442</v>
      </c>
      <c r="B90" s="11" t="s">
        <v>443</v>
      </c>
      <c r="C90" s="10" t="s">
        <v>444</v>
      </c>
      <c r="D90" s="40" t="s">
        <v>706</v>
      </c>
      <c r="E90" s="40" t="s">
        <v>707</v>
      </c>
      <c r="F90" s="40" t="s">
        <v>708</v>
      </c>
      <c r="G90" s="40" t="s">
        <v>0</v>
      </c>
      <c r="H90" s="40" t="s">
        <v>0</v>
      </c>
      <c r="I90" s="40" t="s">
        <v>0</v>
      </c>
      <c r="J90" s="40" t="s">
        <v>0</v>
      </c>
      <c r="K90" s="40" t="s">
        <v>653</v>
      </c>
      <c r="L90" s="40" t="s">
        <v>504</v>
      </c>
      <c r="M90" s="40" t="s">
        <v>654</v>
      </c>
      <c r="N90" s="40" t="s">
        <v>0</v>
      </c>
      <c r="O90" s="40" t="s">
        <v>0</v>
      </c>
      <c r="P90" s="40" t="s">
        <v>0</v>
      </c>
      <c r="Q90" s="40" t="s">
        <v>0</v>
      </c>
      <c r="R90" s="40" t="s">
        <v>0</v>
      </c>
      <c r="S90" s="40" t="s">
        <v>0</v>
      </c>
      <c r="T90" s="40" t="s">
        <v>0</v>
      </c>
      <c r="U90" s="40" t="s">
        <v>0</v>
      </c>
      <c r="V90" s="40" t="s">
        <v>0</v>
      </c>
      <c r="W90" s="40" t="s">
        <v>0</v>
      </c>
      <c r="X90" s="22" t="s">
        <v>624</v>
      </c>
      <c r="Y90" s="45" t="s">
        <v>504</v>
      </c>
      <c r="Z90" s="22" t="s">
        <v>625</v>
      </c>
      <c r="AA90" s="40" t="s">
        <v>655</v>
      </c>
      <c r="AB90" s="40" t="s">
        <v>504</v>
      </c>
      <c r="AC90" s="40" t="s">
        <v>656</v>
      </c>
      <c r="AD90" s="37" t="s">
        <v>657</v>
      </c>
      <c r="AE90" s="40" t="s">
        <v>504</v>
      </c>
      <c r="AF90" s="40" t="s">
        <v>658</v>
      </c>
      <c r="AG90" s="3" t="s">
        <v>56</v>
      </c>
      <c r="AH90" s="3" t="s">
        <v>220</v>
      </c>
      <c r="AI90" s="32">
        <v>104010</v>
      </c>
      <c r="AJ90" s="32">
        <v>104010</v>
      </c>
      <c r="AK90" s="32">
        <v>0</v>
      </c>
      <c r="AL90" s="33">
        <v>0</v>
      </c>
      <c r="AM90" s="32">
        <v>104010</v>
      </c>
      <c r="AN90" s="32">
        <v>104010</v>
      </c>
      <c r="AO90" s="32">
        <v>0</v>
      </c>
      <c r="AP90" s="32">
        <v>0</v>
      </c>
      <c r="AQ90" s="32">
        <v>0</v>
      </c>
      <c r="AR90" s="32">
        <v>0</v>
      </c>
      <c r="AS90" s="32">
        <f>AU90</f>
        <v>112240.7</v>
      </c>
      <c r="AT90" s="32">
        <v>0</v>
      </c>
      <c r="AU90" s="32">
        <v>112240.7</v>
      </c>
      <c r="AV90" s="32">
        <v>0</v>
      </c>
      <c r="AW90" s="32">
        <v>0</v>
      </c>
      <c r="AX90" s="32">
        <v>85427.199999999997</v>
      </c>
      <c r="AY90" s="32">
        <v>0</v>
      </c>
      <c r="AZ90" s="32">
        <v>85427.199999999997</v>
      </c>
      <c r="BA90" s="32">
        <v>0</v>
      </c>
      <c r="BB90" s="32">
        <v>0</v>
      </c>
      <c r="BC90" s="32">
        <v>87981.3</v>
      </c>
      <c r="BD90" s="32">
        <v>0</v>
      </c>
      <c r="BE90" s="32">
        <v>87981.3</v>
      </c>
      <c r="BF90" s="32">
        <v>0</v>
      </c>
      <c r="BG90" s="32">
        <v>0</v>
      </c>
      <c r="BH90" s="32">
        <v>87981.3</v>
      </c>
      <c r="BI90" s="32">
        <v>0</v>
      </c>
      <c r="BJ90" s="32">
        <v>87981.3</v>
      </c>
      <c r="BK90" s="32">
        <v>0</v>
      </c>
      <c r="BL90" s="32">
        <v>0</v>
      </c>
      <c r="BM90" s="32">
        <v>101866.4</v>
      </c>
      <c r="BN90" s="32">
        <v>101866.4</v>
      </c>
      <c r="BO90" s="32">
        <v>0</v>
      </c>
      <c r="BP90" s="32">
        <v>0</v>
      </c>
      <c r="BQ90" s="32">
        <v>101866.4</v>
      </c>
      <c r="BR90" s="32">
        <v>101866.4</v>
      </c>
      <c r="BS90" s="32">
        <v>0</v>
      </c>
      <c r="BT90" s="32">
        <v>0</v>
      </c>
      <c r="BU90" s="32">
        <v>0</v>
      </c>
      <c r="BV90" s="32">
        <v>0</v>
      </c>
      <c r="BW90" s="32">
        <f>112240.7-2165.6</f>
        <v>110075.09999999999</v>
      </c>
      <c r="BX90" s="32">
        <v>0</v>
      </c>
      <c r="BY90" s="32">
        <f>BW90</f>
        <v>110075.09999999999</v>
      </c>
      <c r="BZ90" s="32">
        <v>0</v>
      </c>
      <c r="CA90" s="32">
        <v>0</v>
      </c>
      <c r="CB90" s="32">
        <v>85427.199999999997</v>
      </c>
      <c r="CC90" s="32">
        <v>0</v>
      </c>
      <c r="CD90" s="32">
        <v>85427.199999999997</v>
      </c>
      <c r="CE90" s="32">
        <v>0</v>
      </c>
      <c r="CF90" s="32">
        <v>0</v>
      </c>
      <c r="CG90" s="32">
        <v>87981.3</v>
      </c>
      <c r="CH90" s="32">
        <v>0</v>
      </c>
      <c r="CI90" s="32">
        <v>87981.3</v>
      </c>
      <c r="CJ90" s="32">
        <v>0</v>
      </c>
      <c r="CK90" s="32">
        <v>0</v>
      </c>
      <c r="CL90" s="32">
        <v>87981.3</v>
      </c>
      <c r="CM90" s="32">
        <v>0</v>
      </c>
      <c r="CN90" s="32">
        <v>87981.3</v>
      </c>
      <c r="CO90" s="32">
        <v>0</v>
      </c>
      <c r="CP90" s="32">
        <v>0</v>
      </c>
      <c r="CQ90" s="32">
        <v>104010</v>
      </c>
      <c r="CR90" s="32">
        <v>0</v>
      </c>
      <c r="CS90" s="32">
        <v>104010</v>
      </c>
      <c r="CT90" s="32">
        <v>0</v>
      </c>
      <c r="CU90" s="32">
        <v>0</v>
      </c>
      <c r="CV90" s="32">
        <f>CX90</f>
        <v>112240.7</v>
      </c>
      <c r="CW90" s="32">
        <v>0</v>
      </c>
      <c r="CX90" s="32">
        <v>112240.7</v>
      </c>
      <c r="CY90" s="32">
        <v>0</v>
      </c>
      <c r="CZ90" s="32">
        <v>0</v>
      </c>
      <c r="DA90" s="32">
        <v>85427.199999999997</v>
      </c>
      <c r="DB90" s="32">
        <v>0</v>
      </c>
      <c r="DC90" s="32">
        <v>85427.199999999997</v>
      </c>
      <c r="DD90" s="32">
        <v>0</v>
      </c>
      <c r="DE90" s="32">
        <v>0</v>
      </c>
      <c r="DF90" s="32">
        <v>101866.4</v>
      </c>
      <c r="DG90" s="32">
        <v>0</v>
      </c>
      <c r="DH90" s="32">
        <v>101866.4</v>
      </c>
      <c r="DI90" s="32">
        <v>0</v>
      </c>
      <c r="DJ90" s="32">
        <v>0</v>
      </c>
      <c r="DK90" s="32">
        <f>112240.7-2165.6</f>
        <v>110075.09999999999</v>
      </c>
      <c r="DL90" s="32">
        <v>0</v>
      </c>
      <c r="DM90" s="32">
        <f>DK90</f>
        <v>110075.09999999999</v>
      </c>
      <c r="DN90" s="32">
        <v>0</v>
      </c>
      <c r="DO90" s="32">
        <v>0</v>
      </c>
      <c r="DP90" s="32">
        <v>85427.199999999997</v>
      </c>
      <c r="DQ90" s="32">
        <v>0</v>
      </c>
      <c r="DR90" s="32">
        <v>85427.199999999997</v>
      </c>
      <c r="DS90" s="32">
        <v>0</v>
      </c>
      <c r="DT90" s="32">
        <v>0</v>
      </c>
      <c r="DU90" s="13" t="s">
        <v>196</v>
      </c>
    </row>
    <row r="91" spans="1:125" s="9" customFormat="1" ht="73.5" x14ac:dyDescent="0.2">
      <c r="A91" s="5" t="s">
        <v>445</v>
      </c>
      <c r="B91" s="5" t="s">
        <v>446</v>
      </c>
      <c r="C91" s="6" t="s">
        <v>447</v>
      </c>
      <c r="D91" s="47" t="s">
        <v>173</v>
      </c>
      <c r="E91" s="47" t="s">
        <v>173</v>
      </c>
      <c r="F91" s="47" t="s">
        <v>173</v>
      </c>
      <c r="G91" s="47" t="s">
        <v>173</v>
      </c>
      <c r="H91" s="47" t="s">
        <v>173</v>
      </c>
      <c r="I91" s="47" t="s">
        <v>173</v>
      </c>
      <c r="J91" s="47" t="s">
        <v>173</v>
      </c>
      <c r="K91" s="47" t="s">
        <v>173</v>
      </c>
      <c r="L91" s="47" t="s">
        <v>173</v>
      </c>
      <c r="M91" s="47" t="s">
        <v>173</v>
      </c>
      <c r="N91" s="47" t="s">
        <v>173</v>
      </c>
      <c r="O91" s="47" t="s">
        <v>173</v>
      </c>
      <c r="P91" s="47" t="s">
        <v>173</v>
      </c>
      <c r="Q91" s="47" t="s">
        <v>173</v>
      </c>
      <c r="R91" s="47" t="s">
        <v>173</v>
      </c>
      <c r="S91" s="47" t="s">
        <v>173</v>
      </c>
      <c r="T91" s="47" t="s">
        <v>173</v>
      </c>
      <c r="U91" s="47" t="s">
        <v>173</v>
      </c>
      <c r="V91" s="47" t="s">
        <v>173</v>
      </c>
      <c r="W91" s="47" t="s">
        <v>173</v>
      </c>
      <c r="X91" s="47" t="s">
        <v>173</v>
      </c>
      <c r="Y91" s="47" t="s">
        <v>173</v>
      </c>
      <c r="Z91" s="47" t="s">
        <v>173</v>
      </c>
      <c r="AA91" s="47" t="s">
        <v>173</v>
      </c>
      <c r="AB91" s="47" t="s">
        <v>173</v>
      </c>
      <c r="AC91" s="47" t="s">
        <v>173</v>
      </c>
      <c r="AD91" s="47" t="s">
        <v>173</v>
      </c>
      <c r="AE91" s="7" t="s">
        <v>173</v>
      </c>
      <c r="AF91" s="7" t="s">
        <v>173</v>
      </c>
      <c r="AG91" s="7" t="s">
        <v>173</v>
      </c>
      <c r="AH91" s="7" t="s">
        <v>173</v>
      </c>
      <c r="AI91" s="30">
        <v>272074.2</v>
      </c>
      <c r="AJ91" s="30">
        <v>272074.2</v>
      </c>
      <c r="AK91" s="30">
        <v>0</v>
      </c>
      <c r="AL91" s="31">
        <v>0</v>
      </c>
      <c r="AM91" s="30">
        <v>151525.79999999999</v>
      </c>
      <c r="AN91" s="30">
        <v>151525.79999999999</v>
      </c>
      <c r="AO91" s="30">
        <v>1000</v>
      </c>
      <c r="AP91" s="30">
        <v>1000</v>
      </c>
      <c r="AQ91" s="30">
        <v>119548.4</v>
      </c>
      <c r="AR91" s="30">
        <v>119548.4</v>
      </c>
      <c r="AS91" s="30">
        <f t="shared" ref="AS91:AX91" si="497">AS92+AS93+AS95</f>
        <v>343539.4</v>
      </c>
      <c r="AT91" s="30">
        <f t="shared" si="497"/>
        <v>0</v>
      </c>
      <c r="AU91" s="30">
        <f t="shared" si="497"/>
        <v>138223.20000000001</v>
      </c>
      <c r="AV91" s="30">
        <f t="shared" si="497"/>
        <v>0</v>
      </c>
      <c r="AW91" s="30">
        <f t="shared" si="497"/>
        <v>205316.19999999998</v>
      </c>
      <c r="AX91" s="30">
        <f t="shared" si="497"/>
        <v>276144.69999999995</v>
      </c>
      <c r="AY91" s="30">
        <f t="shared" ref="AY91:BB91" si="498">AY92+AY93+AY95</f>
        <v>0</v>
      </c>
      <c r="AZ91" s="30">
        <f t="shared" si="498"/>
        <v>107666</v>
      </c>
      <c r="BA91" s="30">
        <f t="shared" si="498"/>
        <v>0</v>
      </c>
      <c r="BB91" s="30">
        <f t="shared" si="498"/>
        <v>168478.69999999998</v>
      </c>
      <c r="BC91" s="30">
        <f t="shared" ref="BC91" si="499">BC92+BC93+BC95</f>
        <v>107410</v>
      </c>
      <c r="BD91" s="30">
        <f t="shared" ref="BD91" si="500">BD92+BD93+BD95</f>
        <v>0</v>
      </c>
      <c r="BE91" s="30">
        <f t="shared" ref="BE91" si="501">BE92+BE93+BE95</f>
        <v>107010</v>
      </c>
      <c r="BF91" s="30">
        <f t="shared" ref="BF91" si="502">BF92+BF93+BF95</f>
        <v>0</v>
      </c>
      <c r="BG91" s="30">
        <f t="shared" ref="BG91" si="503">BG92+BG93+BG95</f>
        <v>400</v>
      </c>
      <c r="BH91" s="30">
        <f t="shared" ref="BH91" si="504">BH92+BH93+BH95</f>
        <v>307480.5</v>
      </c>
      <c r="BI91" s="30">
        <f t="shared" ref="BI91" si="505">BI92+BI93+BI95</f>
        <v>0</v>
      </c>
      <c r="BJ91" s="30">
        <f t="shared" ref="BJ91" si="506">BJ92+BJ93+BJ95</f>
        <v>107010</v>
      </c>
      <c r="BK91" s="30">
        <f t="shared" ref="BK91" si="507">BK92+BK93+BK95</f>
        <v>0</v>
      </c>
      <c r="BL91" s="30">
        <f t="shared" ref="BL91" si="508">BL92+BL93+BL95</f>
        <v>200470.5</v>
      </c>
      <c r="BM91" s="30">
        <v>272074.2</v>
      </c>
      <c r="BN91" s="30">
        <v>272074.2</v>
      </c>
      <c r="BO91" s="30">
        <v>0</v>
      </c>
      <c r="BP91" s="30">
        <v>0</v>
      </c>
      <c r="BQ91" s="30">
        <v>151525.79999999999</v>
      </c>
      <c r="BR91" s="30">
        <v>151525.79999999999</v>
      </c>
      <c r="BS91" s="30">
        <v>1000</v>
      </c>
      <c r="BT91" s="30">
        <v>1000</v>
      </c>
      <c r="BU91" s="30">
        <v>119548.4</v>
      </c>
      <c r="BV91" s="30">
        <v>119548.4</v>
      </c>
      <c r="BW91" s="30">
        <f t="shared" ref="BW91:CB91" si="509">BW92+BW93+BW95</f>
        <v>343539.4</v>
      </c>
      <c r="BX91" s="30">
        <f t="shared" si="509"/>
        <v>0</v>
      </c>
      <c r="BY91" s="30">
        <f t="shared" si="509"/>
        <v>138223.20000000001</v>
      </c>
      <c r="BZ91" s="30">
        <f t="shared" si="509"/>
        <v>0</v>
      </c>
      <c r="CA91" s="30">
        <f t="shared" si="509"/>
        <v>205316.19999999998</v>
      </c>
      <c r="CB91" s="30">
        <f t="shared" si="509"/>
        <v>276144.69999999995</v>
      </c>
      <c r="CC91" s="30">
        <f t="shared" ref="CC91" si="510">CC92+CC93+CC95</f>
        <v>0</v>
      </c>
      <c r="CD91" s="30">
        <f t="shared" ref="CD91" si="511">CD92+CD93+CD95</f>
        <v>107666</v>
      </c>
      <c r="CE91" s="30">
        <f t="shared" ref="CE91" si="512">CE92+CE93+CE95</f>
        <v>0</v>
      </c>
      <c r="CF91" s="30">
        <f t="shared" ref="CF91" si="513">CF92+CF93+CF95</f>
        <v>168478.69999999998</v>
      </c>
      <c r="CG91" s="30">
        <f t="shared" ref="CG91" si="514">CG92+CG93+CG95</f>
        <v>107410</v>
      </c>
      <c r="CH91" s="30">
        <f t="shared" ref="CH91" si="515">CH92+CH93+CH95</f>
        <v>0</v>
      </c>
      <c r="CI91" s="30">
        <f t="shared" ref="CI91" si="516">CI92+CI93+CI95</f>
        <v>107010</v>
      </c>
      <c r="CJ91" s="30">
        <f t="shared" ref="CJ91" si="517">CJ92+CJ93+CJ95</f>
        <v>0</v>
      </c>
      <c r="CK91" s="30">
        <f t="shared" ref="CK91" si="518">CK92+CK93+CK95</f>
        <v>400</v>
      </c>
      <c r="CL91" s="30">
        <f t="shared" ref="CL91" si="519">CL92+CL93+CL95</f>
        <v>307480.5</v>
      </c>
      <c r="CM91" s="30">
        <f t="shared" ref="CM91" si="520">CM92+CM93+CM95</f>
        <v>0</v>
      </c>
      <c r="CN91" s="30">
        <f t="shared" ref="CN91" si="521">CN92+CN93+CN95</f>
        <v>107010</v>
      </c>
      <c r="CO91" s="30">
        <f t="shared" ref="CO91" si="522">CO92+CO93+CO95</f>
        <v>0</v>
      </c>
      <c r="CP91" s="30">
        <f t="shared" ref="CP91" si="523">CP92+CP93+CP95</f>
        <v>200470.5</v>
      </c>
      <c r="CQ91" s="30">
        <v>272074.2</v>
      </c>
      <c r="CR91" s="30">
        <v>0</v>
      </c>
      <c r="CS91" s="30">
        <v>151525.79999999999</v>
      </c>
      <c r="CT91" s="30">
        <v>1000</v>
      </c>
      <c r="CU91" s="30">
        <v>119548.4</v>
      </c>
      <c r="CV91" s="30">
        <f t="shared" ref="CV91:DE91" si="524">CV92+CV93+CV95</f>
        <v>343539.4</v>
      </c>
      <c r="CW91" s="30">
        <f t="shared" si="524"/>
        <v>0</v>
      </c>
      <c r="CX91" s="30">
        <f t="shared" si="524"/>
        <v>138223.20000000001</v>
      </c>
      <c r="CY91" s="30">
        <f t="shared" si="524"/>
        <v>0</v>
      </c>
      <c r="CZ91" s="30">
        <f t="shared" si="524"/>
        <v>205316.19999999998</v>
      </c>
      <c r="DA91" s="30">
        <f t="shared" si="524"/>
        <v>276144.69999999995</v>
      </c>
      <c r="DB91" s="30">
        <f t="shared" si="524"/>
        <v>0</v>
      </c>
      <c r="DC91" s="30">
        <f t="shared" si="524"/>
        <v>107666</v>
      </c>
      <c r="DD91" s="30">
        <f t="shared" si="524"/>
        <v>0</v>
      </c>
      <c r="DE91" s="30">
        <f t="shared" si="524"/>
        <v>168478.69999999998</v>
      </c>
      <c r="DF91" s="30">
        <v>272074.2</v>
      </c>
      <c r="DG91" s="30">
        <v>0</v>
      </c>
      <c r="DH91" s="30">
        <v>151525.79999999999</v>
      </c>
      <c r="DI91" s="30">
        <v>1000</v>
      </c>
      <c r="DJ91" s="30">
        <v>119548.4</v>
      </c>
      <c r="DK91" s="30">
        <f t="shared" ref="DK91:DT91" si="525">DK92+DK93+DK95</f>
        <v>343539.4</v>
      </c>
      <c r="DL91" s="30">
        <f t="shared" si="525"/>
        <v>0</v>
      </c>
      <c r="DM91" s="30">
        <f t="shared" si="525"/>
        <v>138223.20000000001</v>
      </c>
      <c r="DN91" s="30">
        <f t="shared" si="525"/>
        <v>0</v>
      </c>
      <c r="DO91" s="30">
        <f t="shared" si="525"/>
        <v>205316.19999999998</v>
      </c>
      <c r="DP91" s="30">
        <f t="shared" si="525"/>
        <v>276144.69999999995</v>
      </c>
      <c r="DQ91" s="30">
        <f t="shared" si="525"/>
        <v>0</v>
      </c>
      <c r="DR91" s="30">
        <f t="shared" si="525"/>
        <v>107666</v>
      </c>
      <c r="DS91" s="30">
        <f t="shared" si="525"/>
        <v>0</v>
      </c>
      <c r="DT91" s="30">
        <f t="shared" si="525"/>
        <v>168478.69999999998</v>
      </c>
      <c r="DU91" s="8" t="s">
        <v>0</v>
      </c>
    </row>
    <row r="92" spans="1:125" s="1" customFormat="1" ht="247.5" x14ac:dyDescent="0.2">
      <c r="A92" s="11" t="s">
        <v>448</v>
      </c>
      <c r="B92" s="11" t="s">
        <v>449</v>
      </c>
      <c r="C92" s="10" t="s">
        <v>450</v>
      </c>
      <c r="D92" s="18" t="s">
        <v>541</v>
      </c>
      <c r="E92" s="18" t="s">
        <v>0</v>
      </c>
      <c r="F92" s="18" t="s">
        <v>0</v>
      </c>
      <c r="G92" s="18" t="s">
        <v>0</v>
      </c>
      <c r="H92" s="18" t="s">
        <v>0</v>
      </c>
      <c r="I92" s="18" t="s">
        <v>0</v>
      </c>
      <c r="J92" s="18" t="s">
        <v>0</v>
      </c>
      <c r="K92" s="18" t="s">
        <v>0</v>
      </c>
      <c r="L92" s="18" t="s">
        <v>0</v>
      </c>
      <c r="M92" s="18" t="s">
        <v>0</v>
      </c>
      <c r="N92" s="18" t="s">
        <v>0</v>
      </c>
      <c r="O92" s="18" t="s">
        <v>0</v>
      </c>
      <c r="P92" s="18" t="s">
        <v>0</v>
      </c>
      <c r="Q92" s="18" t="s">
        <v>0</v>
      </c>
      <c r="R92" s="18" t="s">
        <v>0</v>
      </c>
      <c r="S92" s="18" t="s">
        <v>0</v>
      </c>
      <c r="T92" s="18" t="s">
        <v>0</v>
      </c>
      <c r="U92" s="18" t="s">
        <v>0</v>
      </c>
      <c r="V92" s="18" t="s">
        <v>0</v>
      </c>
      <c r="W92" s="18" t="s">
        <v>0</v>
      </c>
      <c r="X92" s="18" t="s">
        <v>617</v>
      </c>
      <c r="Y92" s="18" t="s">
        <v>0</v>
      </c>
      <c r="Z92" s="18" t="s">
        <v>0</v>
      </c>
      <c r="AA92" s="18" t="s">
        <v>0</v>
      </c>
      <c r="AB92" s="18" t="s">
        <v>0</v>
      </c>
      <c r="AC92" s="18" t="s">
        <v>0</v>
      </c>
      <c r="AD92" s="18" t="s">
        <v>618</v>
      </c>
      <c r="AE92" s="12"/>
      <c r="AF92" s="12"/>
      <c r="AG92" s="3" t="s">
        <v>0</v>
      </c>
      <c r="AH92" s="3" t="s">
        <v>451</v>
      </c>
      <c r="AI92" s="32">
        <v>166071.6</v>
      </c>
      <c r="AJ92" s="32">
        <v>166071.6</v>
      </c>
      <c r="AK92" s="32">
        <v>0</v>
      </c>
      <c r="AL92" s="33">
        <v>0</v>
      </c>
      <c r="AM92" s="32">
        <v>142448</v>
      </c>
      <c r="AN92" s="32">
        <v>142448</v>
      </c>
      <c r="AO92" s="32">
        <v>0</v>
      </c>
      <c r="AP92" s="32">
        <v>0</v>
      </c>
      <c r="AQ92" s="32">
        <v>23623.599999999999</v>
      </c>
      <c r="AR92" s="32">
        <v>23623.599999999999</v>
      </c>
      <c r="AS92" s="32">
        <v>143663.4</v>
      </c>
      <c r="AT92" s="32">
        <v>0</v>
      </c>
      <c r="AU92" s="32">
        <v>135071</v>
      </c>
      <c r="AV92" s="32">
        <v>0</v>
      </c>
      <c r="AW92" s="32">
        <v>8592.4</v>
      </c>
      <c r="AX92" s="32">
        <v>107666</v>
      </c>
      <c r="AY92" s="32">
        <v>0</v>
      </c>
      <c r="AZ92" s="32">
        <f>AX92</f>
        <v>107666</v>
      </c>
      <c r="BA92" s="32">
        <v>0</v>
      </c>
      <c r="BB92" s="32">
        <v>0</v>
      </c>
      <c r="BC92" s="32">
        <v>107010</v>
      </c>
      <c r="BD92" s="32">
        <v>0</v>
      </c>
      <c r="BE92" s="32">
        <v>107010</v>
      </c>
      <c r="BF92" s="32">
        <v>0</v>
      </c>
      <c r="BG92" s="32">
        <v>0</v>
      </c>
      <c r="BH92" s="32">
        <v>107010</v>
      </c>
      <c r="BI92" s="32">
        <v>0</v>
      </c>
      <c r="BJ92" s="32">
        <v>107010</v>
      </c>
      <c r="BK92" s="32">
        <v>0</v>
      </c>
      <c r="BL92" s="32">
        <v>0</v>
      </c>
      <c r="BM92" s="32">
        <v>166071.6</v>
      </c>
      <c r="BN92" s="32">
        <v>166071.6</v>
      </c>
      <c r="BO92" s="32">
        <v>0</v>
      </c>
      <c r="BP92" s="32">
        <v>0</v>
      </c>
      <c r="BQ92" s="32">
        <v>142448</v>
      </c>
      <c r="BR92" s="32">
        <v>142448</v>
      </c>
      <c r="BS92" s="32">
        <v>0</v>
      </c>
      <c r="BT92" s="32">
        <v>0</v>
      </c>
      <c r="BU92" s="32">
        <v>23623.599999999999</v>
      </c>
      <c r="BV92" s="32">
        <v>23623.599999999999</v>
      </c>
      <c r="BW92" s="32">
        <v>143663.4</v>
      </c>
      <c r="BX92" s="32">
        <v>0</v>
      </c>
      <c r="BY92" s="32">
        <v>135071</v>
      </c>
      <c r="BZ92" s="32">
        <v>0</v>
      </c>
      <c r="CA92" s="32">
        <v>8592.4</v>
      </c>
      <c r="CB92" s="32">
        <v>107666</v>
      </c>
      <c r="CC92" s="32">
        <v>0</v>
      </c>
      <c r="CD92" s="32">
        <f>CB92</f>
        <v>107666</v>
      </c>
      <c r="CE92" s="32">
        <v>0</v>
      </c>
      <c r="CF92" s="32">
        <v>0</v>
      </c>
      <c r="CG92" s="32">
        <v>107010</v>
      </c>
      <c r="CH92" s="32">
        <v>0</v>
      </c>
      <c r="CI92" s="32">
        <v>107010</v>
      </c>
      <c r="CJ92" s="32">
        <v>0</v>
      </c>
      <c r="CK92" s="32">
        <v>0</v>
      </c>
      <c r="CL92" s="32">
        <v>107010</v>
      </c>
      <c r="CM92" s="32">
        <v>0</v>
      </c>
      <c r="CN92" s="32">
        <v>107010</v>
      </c>
      <c r="CO92" s="32">
        <v>0</v>
      </c>
      <c r="CP92" s="32">
        <v>0</v>
      </c>
      <c r="CQ92" s="32">
        <v>166071.6</v>
      </c>
      <c r="CR92" s="32">
        <v>0</v>
      </c>
      <c r="CS92" s="32">
        <v>142448</v>
      </c>
      <c r="CT92" s="32">
        <v>0</v>
      </c>
      <c r="CU92" s="32">
        <v>23623.599999999999</v>
      </c>
      <c r="CV92" s="32">
        <v>143663.4</v>
      </c>
      <c r="CW92" s="32">
        <v>0</v>
      </c>
      <c r="CX92" s="32">
        <v>135071</v>
      </c>
      <c r="CY92" s="32">
        <v>0</v>
      </c>
      <c r="CZ92" s="32">
        <v>8592.4</v>
      </c>
      <c r="DA92" s="32">
        <v>107666</v>
      </c>
      <c r="DB92" s="32">
        <v>0</v>
      </c>
      <c r="DC92" s="32">
        <f>DA92</f>
        <v>107666</v>
      </c>
      <c r="DD92" s="32">
        <v>0</v>
      </c>
      <c r="DE92" s="32">
        <v>0</v>
      </c>
      <c r="DF92" s="32">
        <v>166071.6</v>
      </c>
      <c r="DG92" s="32">
        <v>0</v>
      </c>
      <c r="DH92" s="32">
        <v>142448</v>
      </c>
      <c r="DI92" s="32">
        <v>0</v>
      </c>
      <c r="DJ92" s="32">
        <v>23623.599999999999</v>
      </c>
      <c r="DK92" s="32">
        <v>143663.4</v>
      </c>
      <c r="DL92" s="32">
        <v>0</v>
      </c>
      <c r="DM92" s="32">
        <v>135071</v>
      </c>
      <c r="DN92" s="32">
        <v>0</v>
      </c>
      <c r="DO92" s="32">
        <v>8592.4</v>
      </c>
      <c r="DP92" s="32">
        <v>107666</v>
      </c>
      <c r="DQ92" s="32">
        <v>0</v>
      </c>
      <c r="DR92" s="32">
        <f>DP92</f>
        <v>107666</v>
      </c>
      <c r="DS92" s="32">
        <v>0</v>
      </c>
      <c r="DT92" s="32">
        <v>0</v>
      </c>
      <c r="DU92" s="13" t="s">
        <v>452</v>
      </c>
    </row>
    <row r="93" spans="1:125" s="9" customFormat="1" ht="105" x14ac:dyDescent="0.2">
      <c r="A93" s="5" t="s">
        <v>453</v>
      </c>
      <c r="B93" s="5" t="s">
        <v>454</v>
      </c>
      <c r="C93" s="6" t="s">
        <v>455</v>
      </c>
      <c r="D93" s="47" t="s">
        <v>173</v>
      </c>
      <c r="E93" s="47" t="s">
        <v>173</v>
      </c>
      <c r="F93" s="47" t="s">
        <v>173</v>
      </c>
      <c r="G93" s="47" t="s">
        <v>173</v>
      </c>
      <c r="H93" s="47" t="s">
        <v>173</v>
      </c>
      <c r="I93" s="47" t="s">
        <v>173</v>
      </c>
      <c r="J93" s="47" t="s">
        <v>173</v>
      </c>
      <c r="K93" s="47" t="s">
        <v>173</v>
      </c>
      <c r="L93" s="47" t="s">
        <v>173</v>
      </c>
      <c r="M93" s="47" t="s">
        <v>173</v>
      </c>
      <c r="N93" s="47" t="s">
        <v>173</v>
      </c>
      <c r="O93" s="47" t="s">
        <v>173</v>
      </c>
      <c r="P93" s="47" t="s">
        <v>173</v>
      </c>
      <c r="Q93" s="47" t="s">
        <v>173</v>
      </c>
      <c r="R93" s="47" t="s">
        <v>173</v>
      </c>
      <c r="S93" s="47" t="s">
        <v>173</v>
      </c>
      <c r="T93" s="47" t="s">
        <v>173</v>
      </c>
      <c r="U93" s="47" t="s">
        <v>173</v>
      </c>
      <c r="V93" s="47" t="s">
        <v>173</v>
      </c>
      <c r="W93" s="47" t="s">
        <v>173</v>
      </c>
      <c r="X93" s="47" t="s">
        <v>173</v>
      </c>
      <c r="Y93" s="47" t="s">
        <v>173</v>
      </c>
      <c r="Z93" s="47" t="s">
        <v>173</v>
      </c>
      <c r="AA93" s="47" t="s">
        <v>173</v>
      </c>
      <c r="AB93" s="47" t="s">
        <v>173</v>
      </c>
      <c r="AC93" s="47" t="s">
        <v>173</v>
      </c>
      <c r="AD93" s="47" t="s">
        <v>173</v>
      </c>
      <c r="AE93" s="7" t="s">
        <v>173</v>
      </c>
      <c r="AF93" s="7" t="s">
        <v>173</v>
      </c>
      <c r="AG93" s="7" t="s">
        <v>173</v>
      </c>
      <c r="AH93" s="7" t="s">
        <v>173</v>
      </c>
      <c r="AI93" s="30">
        <v>7180.7</v>
      </c>
      <c r="AJ93" s="30">
        <v>7180.7</v>
      </c>
      <c r="AK93" s="30">
        <v>0</v>
      </c>
      <c r="AL93" s="31">
        <v>0</v>
      </c>
      <c r="AM93" s="30">
        <v>7180.7</v>
      </c>
      <c r="AN93" s="30">
        <v>7180.7</v>
      </c>
      <c r="AO93" s="30">
        <v>0</v>
      </c>
      <c r="AP93" s="30">
        <v>0</v>
      </c>
      <c r="AQ93" s="30">
        <v>0</v>
      </c>
      <c r="AR93" s="30">
        <v>0</v>
      </c>
      <c r="AS93" s="30">
        <v>3152.2</v>
      </c>
      <c r="AT93" s="30">
        <v>0</v>
      </c>
      <c r="AU93" s="30">
        <v>3152.2</v>
      </c>
      <c r="AV93" s="30">
        <v>0</v>
      </c>
      <c r="AW93" s="30">
        <v>0</v>
      </c>
      <c r="AX93" s="30">
        <v>0</v>
      </c>
      <c r="AY93" s="30">
        <v>0</v>
      </c>
      <c r="AZ93" s="30">
        <v>0</v>
      </c>
      <c r="BA93" s="30">
        <v>0</v>
      </c>
      <c r="BB93" s="30">
        <v>0</v>
      </c>
      <c r="BC93" s="30">
        <f>BC94</f>
        <v>0</v>
      </c>
      <c r="BD93" s="30">
        <f t="shared" ref="BD93:BL93" si="526">BD94</f>
        <v>0</v>
      </c>
      <c r="BE93" s="30">
        <f t="shared" si="526"/>
        <v>0</v>
      </c>
      <c r="BF93" s="30">
        <f t="shared" si="526"/>
        <v>0</v>
      </c>
      <c r="BG93" s="30">
        <f t="shared" si="526"/>
        <v>0</v>
      </c>
      <c r="BH93" s="30">
        <f t="shared" si="526"/>
        <v>0</v>
      </c>
      <c r="BI93" s="30">
        <f t="shared" si="526"/>
        <v>0</v>
      </c>
      <c r="BJ93" s="30">
        <f t="shared" si="526"/>
        <v>0</v>
      </c>
      <c r="BK93" s="30">
        <f t="shared" si="526"/>
        <v>0</v>
      </c>
      <c r="BL93" s="30">
        <f t="shared" si="526"/>
        <v>0</v>
      </c>
      <c r="BM93" s="30">
        <v>7180.7</v>
      </c>
      <c r="BN93" s="30">
        <v>7180.7</v>
      </c>
      <c r="BO93" s="30">
        <v>0</v>
      </c>
      <c r="BP93" s="30">
        <v>0</v>
      </c>
      <c r="BQ93" s="30">
        <v>7180.7</v>
      </c>
      <c r="BR93" s="30">
        <v>7180.7</v>
      </c>
      <c r="BS93" s="30">
        <v>0</v>
      </c>
      <c r="BT93" s="30">
        <v>0</v>
      </c>
      <c r="BU93" s="30">
        <v>0</v>
      </c>
      <c r="BV93" s="30">
        <v>0</v>
      </c>
      <c r="BW93" s="30">
        <v>3152.2</v>
      </c>
      <c r="BX93" s="30">
        <v>0</v>
      </c>
      <c r="BY93" s="30">
        <v>3152.2</v>
      </c>
      <c r="BZ93" s="30">
        <v>0</v>
      </c>
      <c r="CA93" s="30">
        <v>0</v>
      </c>
      <c r="CB93" s="30">
        <v>0</v>
      </c>
      <c r="CC93" s="30">
        <v>0</v>
      </c>
      <c r="CD93" s="30">
        <v>0</v>
      </c>
      <c r="CE93" s="30">
        <v>0</v>
      </c>
      <c r="CF93" s="30">
        <v>0</v>
      </c>
      <c r="CG93" s="30">
        <f>CG94</f>
        <v>0</v>
      </c>
      <c r="CH93" s="30">
        <f t="shared" ref="CH93" si="527">CH94</f>
        <v>0</v>
      </c>
      <c r="CI93" s="30">
        <f t="shared" ref="CI93" si="528">CI94</f>
        <v>0</v>
      </c>
      <c r="CJ93" s="30">
        <f t="shared" ref="CJ93" si="529">CJ94</f>
        <v>0</v>
      </c>
      <c r="CK93" s="30">
        <f t="shared" ref="CK93" si="530">CK94</f>
        <v>0</v>
      </c>
      <c r="CL93" s="30">
        <f t="shared" ref="CL93" si="531">CL94</f>
        <v>0</v>
      </c>
      <c r="CM93" s="30">
        <f t="shared" ref="CM93" si="532">CM94</f>
        <v>0</v>
      </c>
      <c r="CN93" s="30">
        <f t="shared" ref="CN93" si="533">CN94</f>
        <v>0</v>
      </c>
      <c r="CO93" s="30">
        <f t="shared" ref="CO93" si="534">CO94</f>
        <v>0</v>
      </c>
      <c r="CP93" s="30">
        <f t="shared" ref="CP93" si="535">CP94</f>
        <v>0</v>
      </c>
      <c r="CQ93" s="30">
        <v>7180.7</v>
      </c>
      <c r="CR93" s="30">
        <v>0</v>
      </c>
      <c r="CS93" s="30">
        <v>7180.7</v>
      </c>
      <c r="CT93" s="30">
        <v>0</v>
      </c>
      <c r="CU93" s="30">
        <v>0</v>
      </c>
      <c r="CV93" s="30">
        <v>3152.2</v>
      </c>
      <c r="CW93" s="30">
        <v>0</v>
      </c>
      <c r="CX93" s="30">
        <v>3152.2</v>
      </c>
      <c r="CY93" s="30">
        <v>0</v>
      </c>
      <c r="CZ93" s="30">
        <v>0</v>
      </c>
      <c r="DA93" s="30">
        <v>0</v>
      </c>
      <c r="DB93" s="30">
        <v>0</v>
      </c>
      <c r="DC93" s="30">
        <v>0</v>
      </c>
      <c r="DD93" s="30">
        <v>0</v>
      </c>
      <c r="DE93" s="30">
        <v>0</v>
      </c>
      <c r="DF93" s="30">
        <v>7180.7</v>
      </c>
      <c r="DG93" s="30">
        <v>0</v>
      </c>
      <c r="DH93" s="30">
        <v>7180.7</v>
      </c>
      <c r="DI93" s="30">
        <v>0</v>
      </c>
      <c r="DJ93" s="30">
        <v>0</v>
      </c>
      <c r="DK93" s="30">
        <v>3152.2</v>
      </c>
      <c r="DL93" s="30">
        <v>0</v>
      </c>
      <c r="DM93" s="30">
        <v>3152.2</v>
      </c>
      <c r="DN93" s="30">
        <v>0</v>
      </c>
      <c r="DO93" s="30">
        <v>0</v>
      </c>
      <c r="DP93" s="30">
        <v>0</v>
      </c>
      <c r="DQ93" s="30">
        <v>0</v>
      </c>
      <c r="DR93" s="30">
        <v>0</v>
      </c>
      <c r="DS93" s="30">
        <v>0</v>
      </c>
      <c r="DT93" s="30">
        <v>0</v>
      </c>
      <c r="DU93" s="8" t="s">
        <v>0</v>
      </c>
    </row>
    <row r="94" spans="1:125" s="1" customFormat="1" ht="405" x14ac:dyDescent="0.2">
      <c r="A94" s="11" t="s">
        <v>456</v>
      </c>
      <c r="B94" s="11" t="s">
        <v>457</v>
      </c>
      <c r="C94" s="10" t="s">
        <v>458</v>
      </c>
      <c r="D94" s="18" t="s">
        <v>541</v>
      </c>
      <c r="E94" s="18" t="s">
        <v>0</v>
      </c>
      <c r="F94" s="18" t="s">
        <v>0</v>
      </c>
      <c r="G94" s="18" t="s">
        <v>0</v>
      </c>
      <c r="H94" s="18" t="s">
        <v>0</v>
      </c>
      <c r="I94" s="18" t="s">
        <v>0</v>
      </c>
      <c r="J94" s="18" t="s">
        <v>0</v>
      </c>
      <c r="K94" s="18" t="s">
        <v>0</v>
      </c>
      <c r="L94" s="18" t="s">
        <v>0</v>
      </c>
      <c r="M94" s="18" t="s">
        <v>0</v>
      </c>
      <c r="N94" s="18" t="s">
        <v>0</v>
      </c>
      <c r="O94" s="18" t="s">
        <v>0</v>
      </c>
      <c r="P94" s="18" t="s">
        <v>0</v>
      </c>
      <c r="Q94" s="18" t="s">
        <v>0</v>
      </c>
      <c r="R94" s="18" t="s">
        <v>0</v>
      </c>
      <c r="S94" s="18" t="s">
        <v>0</v>
      </c>
      <c r="T94" s="18" t="s">
        <v>0</v>
      </c>
      <c r="U94" s="18" t="s">
        <v>0</v>
      </c>
      <c r="V94" s="18" t="s">
        <v>0</v>
      </c>
      <c r="W94" s="18" t="s">
        <v>0</v>
      </c>
      <c r="X94" s="18" t="s">
        <v>619</v>
      </c>
      <c r="Y94" s="18" t="s">
        <v>0</v>
      </c>
      <c r="Z94" s="18" t="s">
        <v>0</v>
      </c>
      <c r="AA94" s="18" t="s">
        <v>0</v>
      </c>
      <c r="AB94" s="18" t="s">
        <v>0</v>
      </c>
      <c r="AC94" s="18" t="s">
        <v>0</v>
      </c>
      <c r="AD94" s="18" t="s">
        <v>620</v>
      </c>
      <c r="AE94" s="12"/>
      <c r="AF94" s="12"/>
      <c r="AG94" s="3" t="s">
        <v>0</v>
      </c>
      <c r="AH94" s="3" t="s">
        <v>259</v>
      </c>
      <c r="AI94" s="32">
        <v>7180.7</v>
      </c>
      <c r="AJ94" s="32">
        <v>7180.7</v>
      </c>
      <c r="AK94" s="32">
        <v>0</v>
      </c>
      <c r="AL94" s="33">
        <v>0</v>
      </c>
      <c r="AM94" s="32">
        <v>7180.7</v>
      </c>
      <c r="AN94" s="32">
        <v>7180.7</v>
      </c>
      <c r="AO94" s="32">
        <v>0</v>
      </c>
      <c r="AP94" s="32">
        <v>0</v>
      </c>
      <c r="AQ94" s="32">
        <v>0</v>
      </c>
      <c r="AR94" s="32">
        <v>0</v>
      </c>
      <c r="AS94" s="32">
        <v>3152.2</v>
      </c>
      <c r="AT94" s="32">
        <v>0</v>
      </c>
      <c r="AU94" s="32">
        <v>3152.2</v>
      </c>
      <c r="AV94" s="32">
        <v>0</v>
      </c>
      <c r="AW94" s="32">
        <v>0</v>
      </c>
      <c r="AX94" s="32">
        <v>0</v>
      </c>
      <c r="AY94" s="32">
        <v>0</v>
      </c>
      <c r="AZ94" s="32">
        <v>0</v>
      </c>
      <c r="BA94" s="32">
        <v>0</v>
      </c>
      <c r="BB94" s="32">
        <v>0</v>
      </c>
      <c r="BC94" s="32">
        <v>0</v>
      </c>
      <c r="BD94" s="32">
        <v>0</v>
      </c>
      <c r="BE94" s="32">
        <v>0</v>
      </c>
      <c r="BF94" s="32">
        <v>0</v>
      </c>
      <c r="BG94" s="32">
        <v>0</v>
      </c>
      <c r="BH94" s="32">
        <v>0</v>
      </c>
      <c r="BI94" s="32">
        <v>0</v>
      </c>
      <c r="BJ94" s="32">
        <v>0</v>
      </c>
      <c r="BK94" s="32">
        <v>0</v>
      </c>
      <c r="BL94" s="32">
        <v>0</v>
      </c>
      <c r="BM94" s="32">
        <v>7180.7</v>
      </c>
      <c r="BN94" s="32">
        <v>7180.7</v>
      </c>
      <c r="BO94" s="32">
        <v>0</v>
      </c>
      <c r="BP94" s="32">
        <v>0</v>
      </c>
      <c r="BQ94" s="32">
        <v>7180.7</v>
      </c>
      <c r="BR94" s="32">
        <v>7180.7</v>
      </c>
      <c r="BS94" s="32">
        <v>0</v>
      </c>
      <c r="BT94" s="32">
        <v>0</v>
      </c>
      <c r="BU94" s="32">
        <v>0</v>
      </c>
      <c r="BV94" s="32">
        <v>0</v>
      </c>
      <c r="BW94" s="32">
        <v>3152.2</v>
      </c>
      <c r="BX94" s="32">
        <v>0</v>
      </c>
      <c r="BY94" s="32">
        <v>3152.2</v>
      </c>
      <c r="BZ94" s="32">
        <v>0</v>
      </c>
      <c r="CA94" s="32">
        <v>0</v>
      </c>
      <c r="CB94" s="32">
        <v>0</v>
      </c>
      <c r="CC94" s="32">
        <v>0</v>
      </c>
      <c r="CD94" s="32">
        <v>0</v>
      </c>
      <c r="CE94" s="32">
        <v>0</v>
      </c>
      <c r="CF94" s="32">
        <v>0</v>
      </c>
      <c r="CG94" s="32">
        <v>0</v>
      </c>
      <c r="CH94" s="32">
        <v>0</v>
      </c>
      <c r="CI94" s="32">
        <v>0</v>
      </c>
      <c r="CJ94" s="32">
        <v>0</v>
      </c>
      <c r="CK94" s="32">
        <v>0</v>
      </c>
      <c r="CL94" s="32">
        <v>0</v>
      </c>
      <c r="CM94" s="32">
        <v>0</v>
      </c>
      <c r="CN94" s="32">
        <v>0</v>
      </c>
      <c r="CO94" s="32">
        <v>0</v>
      </c>
      <c r="CP94" s="32">
        <v>0</v>
      </c>
      <c r="CQ94" s="32">
        <v>7180.7</v>
      </c>
      <c r="CR94" s="32">
        <v>0</v>
      </c>
      <c r="CS94" s="32">
        <v>7180.7</v>
      </c>
      <c r="CT94" s="32">
        <v>0</v>
      </c>
      <c r="CU94" s="32">
        <v>0</v>
      </c>
      <c r="CV94" s="32">
        <v>3152.2</v>
      </c>
      <c r="CW94" s="32">
        <v>0</v>
      </c>
      <c r="CX94" s="32">
        <v>3152.2</v>
      </c>
      <c r="CY94" s="32">
        <v>0</v>
      </c>
      <c r="CZ94" s="32">
        <v>0</v>
      </c>
      <c r="DA94" s="32">
        <v>0</v>
      </c>
      <c r="DB94" s="32">
        <v>0</v>
      </c>
      <c r="DC94" s="32">
        <v>0</v>
      </c>
      <c r="DD94" s="32">
        <v>0</v>
      </c>
      <c r="DE94" s="32">
        <v>0</v>
      </c>
      <c r="DF94" s="32">
        <v>7180.7</v>
      </c>
      <c r="DG94" s="32">
        <v>0</v>
      </c>
      <c r="DH94" s="32">
        <v>7180.7</v>
      </c>
      <c r="DI94" s="32">
        <v>0</v>
      </c>
      <c r="DJ94" s="32">
        <v>0</v>
      </c>
      <c r="DK94" s="32">
        <v>3152.2</v>
      </c>
      <c r="DL94" s="32">
        <v>0</v>
      </c>
      <c r="DM94" s="32">
        <v>3152.2</v>
      </c>
      <c r="DN94" s="32">
        <v>0</v>
      </c>
      <c r="DO94" s="32">
        <v>0</v>
      </c>
      <c r="DP94" s="32">
        <v>0</v>
      </c>
      <c r="DQ94" s="32">
        <v>0</v>
      </c>
      <c r="DR94" s="32">
        <v>0</v>
      </c>
      <c r="DS94" s="32">
        <v>0</v>
      </c>
      <c r="DT94" s="32">
        <v>0</v>
      </c>
      <c r="DU94" s="13" t="s">
        <v>251</v>
      </c>
    </row>
    <row r="95" spans="1:125" s="9" customFormat="1" ht="21" x14ac:dyDescent="0.2">
      <c r="A95" s="5" t="s">
        <v>459</v>
      </c>
      <c r="B95" s="5" t="s">
        <v>460</v>
      </c>
      <c r="C95" s="6" t="s">
        <v>461</v>
      </c>
      <c r="D95" s="47" t="s">
        <v>173</v>
      </c>
      <c r="E95" s="47" t="s">
        <v>173</v>
      </c>
      <c r="F95" s="47" t="s">
        <v>173</v>
      </c>
      <c r="G95" s="47" t="s">
        <v>173</v>
      </c>
      <c r="H95" s="47" t="s">
        <v>173</v>
      </c>
      <c r="I95" s="47" t="s">
        <v>173</v>
      </c>
      <c r="J95" s="47" t="s">
        <v>173</v>
      </c>
      <c r="K95" s="47" t="s">
        <v>173</v>
      </c>
      <c r="L95" s="47" t="s">
        <v>173</v>
      </c>
      <c r="M95" s="47" t="s">
        <v>173</v>
      </c>
      <c r="N95" s="47" t="s">
        <v>173</v>
      </c>
      <c r="O95" s="47" t="s">
        <v>173</v>
      </c>
      <c r="P95" s="47" t="s">
        <v>173</v>
      </c>
      <c r="Q95" s="47" t="s">
        <v>173</v>
      </c>
      <c r="R95" s="47" t="s">
        <v>173</v>
      </c>
      <c r="S95" s="47" t="s">
        <v>173</v>
      </c>
      <c r="T95" s="47" t="s">
        <v>173</v>
      </c>
      <c r="U95" s="47" t="s">
        <v>173</v>
      </c>
      <c r="V95" s="47" t="s">
        <v>173</v>
      </c>
      <c r="W95" s="47" t="s">
        <v>173</v>
      </c>
      <c r="X95" s="47" t="s">
        <v>173</v>
      </c>
      <c r="Y95" s="47" t="s">
        <v>173</v>
      </c>
      <c r="Z95" s="47" t="s">
        <v>173</v>
      </c>
      <c r="AA95" s="47" t="s">
        <v>173</v>
      </c>
      <c r="AB95" s="47" t="s">
        <v>173</v>
      </c>
      <c r="AC95" s="47" t="s">
        <v>173</v>
      </c>
      <c r="AD95" s="47" t="s">
        <v>173</v>
      </c>
      <c r="AE95" s="7" t="s">
        <v>173</v>
      </c>
      <c r="AF95" s="7" t="s">
        <v>173</v>
      </c>
      <c r="AG95" s="7" t="s">
        <v>173</v>
      </c>
      <c r="AH95" s="7" t="s">
        <v>173</v>
      </c>
      <c r="AI95" s="30">
        <v>98821.9</v>
      </c>
      <c r="AJ95" s="30">
        <v>98821.9</v>
      </c>
      <c r="AK95" s="30">
        <v>0</v>
      </c>
      <c r="AL95" s="31">
        <v>0</v>
      </c>
      <c r="AM95" s="30">
        <v>1897.1</v>
      </c>
      <c r="AN95" s="30">
        <v>1897.1</v>
      </c>
      <c r="AO95" s="30">
        <v>1000</v>
      </c>
      <c r="AP95" s="30">
        <v>1000</v>
      </c>
      <c r="AQ95" s="30">
        <v>95924.800000000003</v>
      </c>
      <c r="AR95" s="30">
        <v>95924.800000000003</v>
      </c>
      <c r="AS95" s="30">
        <f>AS96</f>
        <v>196723.8</v>
      </c>
      <c r="AT95" s="30">
        <f t="shared" ref="AT95:AW95" si="536">AT96</f>
        <v>0</v>
      </c>
      <c r="AU95" s="30">
        <f t="shared" si="536"/>
        <v>0</v>
      </c>
      <c r="AV95" s="30">
        <f t="shared" si="536"/>
        <v>0</v>
      </c>
      <c r="AW95" s="30">
        <f t="shared" si="536"/>
        <v>196723.8</v>
      </c>
      <c r="AX95" s="30">
        <f>AX96</f>
        <v>168478.69999999998</v>
      </c>
      <c r="AY95" s="30">
        <f t="shared" ref="AY95:BB95" si="537">AY96</f>
        <v>0</v>
      </c>
      <c r="AZ95" s="30">
        <f t="shared" si="537"/>
        <v>0</v>
      </c>
      <c r="BA95" s="30">
        <f t="shared" si="537"/>
        <v>0</v>
      </c>
      <c r="BB95" s="30">
        <f t="shared" si="537"/>
        <v>168478.69999999998</v>
      </c>
      <c r="BC95" s="30">
        <f t="shared" ref="BC95" si="538">BC96</f>
        <v>400</v>
      </c>
      <c r="BD95" s="30">
        <f t="shared" ref="BD95" si="539">BD96</f>
        <v>0</v>
      </c>
      <c r="BE95" s="30">
        <f t="shared" ref="BE95" si="540">BE96</f>
        <v>0</v>
      </c>
      <c r="BF95" s="30">
        <f t="shared" ref="BF95" si="541">BF96</f>
        <v>0</v>
      </c>
      <c r="BG95" s="30">
        <f t="shared" ref="BG95" si="542">BG96</f>
        <v>400</v>
      </c>
      <c r="BH95" s="30">
        <f t="shared" ref="BH95" si="543">BH96</f>
        <v>200470.5</v>
      </c>
      <c r="BI95" s="30">
        <f t="shared" ref="BI95" si="544">BI96</f>
        <v>0</v>
      </c>
      <c r="BJ95" s="30">
        <f t="shared" ref="BJ95" si="545">BJ96</f>
        <v>0</v>
      </c>
      <c r="BK95" s="30">
        <f t="shared" ref="BK95" si="546">BK96</f>
        <v>0</v>
      </c>
      <c r="BL95" s="30">
        <f t="shared" ref="BL95" si="547">BL96</f>
        <v>200470.5</v>
      </c>
      <c r="BM95" s="30">
        <v>98821.9</v>
      </c>
      <c r="BN95" s="30">
        <v>98821.9</v>
      </c>
      <c r="BO95" s="30">
        <v>0</v>
      </c>
      <c r="BP95" s="30">
        <v>0</v>
      </c>
      <c r="BQ95" s="30">
        <v>1897.1</v>
      </c>
      <c r="BR95" s="30">
        <v>1897.1</v>
      </c>
      <c r="BS95" s="30">
        <v>1000</v>
      </c>
      <c r="BT95" s="30">
        <v>1000</v>
      </c>
      <c r="BU95" s="30">
        <v>95924.800000000003</v>
      </c>
      <c r="BV95" s="30">
        <v>95924.800000000003</v>
      </c>
      <c r="BW95" s="30">
        <f>BW96</f>
        <v>196723.8</v>
      </c>
      <c r="BX95" s="30">
        <f t="shared" ref="BX95" si="548">BX96</f>
        <v>0</v>
      </c>
      <c r="BY95" s="30">
        <f t="shared" ref="BY95" si="549">BY96</f>
        <v>0</v>
      </c>
      <c r="BZ95" s="30">
        <f t="shared" ref="BZ95" si="550">BZ96</f>
        <v>0</v>
      </c>
      <c r="CA95" s="30">
        <f t="shared" ref="CA95" si="551">CA96</f>
        <v>196723.8</v>
      </c>
      <c r="CB95" s="30">
        <f>CB96</f>
        <v>168478.69999999998</v>
      </c>
      <c r="CC95" s="30">
        <f t="shared" ref="CC95" si="552">CC96</f>
        <v>0</v>
      </c>
      <c r="CD95" s="30">
        <f t="shared" ref="CD95" si="553">CD96</f>
        <v>0</v>
      </c>
      <c r="CE95" s="30">
        <f t="shared" ref="CE95" si="554">CE96</f>
        <v>0</v>
      </c>
      <c r="CF95" s="30">
        <f t="shared" ref="CF95" si="555">CF96</f>
        <v>168478.69999999998</v>
      </c>
      <c r="CG95" s="30">
        <f t="shared" ref="CG95" si="556">CG96</f>
        <v>400</v>
      </c>
      <c r="CH95" s="30">
        <f t="shared" ref="CH95" si="557">CH96</f>
        <v>0</v>
      </c>
      <c r="CI95" s="30">
        <f t="shared" ref="CI95" si="558">CI96</f>
        <v>0</v>
      </c>
      <c r="CJ95" s="30">
        <f t="shared" ref="CJ95" si="559">CJ96</f>
        <v>0</v>
      </c>
      <c r="CK95" s="30">
        <f t="shared" ref="CK95" si="560">CK96</f>
        <v>400</v>
      </c>
      <c r="CL95" s="30">
        <f t="shared" ref="CL95" si="561">CL96</f>
        <v>200470.5</v>
      </c>
      <c r="CM95" s="30">
        <f t="shared" ref="CM95" si="562">CM96</f>
        <v>0</v>
      </c>
      <c r="CN95" s="30">
        <f t="shared" ref="CN95" si="563">CN96</f>
        <v>0</v>
      </c>
      <c r="CO95" s="30">
        <f t="shared" ref="CO95" si="564">CO96</f>
        <v>0</v>
      </c>
      <c r="CP95" s="30">
        <f t="shared" ref="CP95" si="565">CP96</f>
        <v>200470.5</v>
      </c>
      <c r="CQ95" s="30">
        <v>98821.9</v>
      </c>
      <c r="CR95" s="30">
        <v>0</v>
      </c>
      <c r="CS95" s="30">
        <v>1897.1</v>
      </c>
      <c r="CT95" s="30">
        <v>1000</v>
      </c>
      <c r="CU95" s="30">
        <v>95924.800000000003</v>
      </c>
      <c r="CV95" s="30">
        <f>CV96</f>
        <v>196723.8</v>
      </c>
      <c r="CW95" s="30">
        <f t="shared" ref="CW95:CZ95" si="566">CW96</f>
        <v>0</v>
      </c>
      <c r="CX95" s="30">
        <f t="shared" si="566"/>
        <v>0</v>
      </c>
      <c r="CY95" s="30">
        <f t="shared" si="566"/>
        <v>0</v>
      </c>
      <c r="CZ95" s="30">
        <f t="shared" si="566"/>
        <v>196723.8</v>
      </c>
      <c r="DA95" s="30">
        <f>DA96</f>
        <v>168478.69999999998</v>
      </c>
      <c r="DB95" s="30">
        <f t="shared" ref="DB95:DE95" si="567">DB96</f>
        <v>0</v>
      </c>
      <c r="DC95" s="30">
        <f t="shared" si="567"/>
        <v>0</v>
      </c>
      <c r="DD95" s="30">
        <f t="shared" si="567"/>
        <v>0</v>
      </c>
      <c r="DE95" s="30">
        <f t="shared" si="567"/>
        <v>168478.69999999998</v>
      </c>
      <c r="DF95" s="30">
        <v>98821.9</v>
      </c>
      <c r="DG95" s="30">
        <v>0</v>
      </c>
      <c r="DH95" s="30">
        <v>1897.1</v>
      </c>
      <c r="DI95" s="30">
        <v>1000</v>
      </c>
      <c r="DJ95" s="30">
        <v>95924.800000000003</v>
      </c>
      <c r="DK95" s="30">
        <f>DK96</f>
        <v>196723.8</v>
      </c>
      <c r="DL95" s="30">
        <f t="shared" ref="DL95:DO95" si="568">DL96</f>
        <v>0</v>
      </c>
      <c r="DM95" s="30">
        <f t="shared" si="568"/>
        <v>0</v>
      </c>
      <c r="DN95" s="30">
        <f t="shared" si="568"/>
        <v>0</v>
      </c>
      <c r="DO95" s="30">
        <f t="shared" si="568"/>
        <v>196723.8</v>
      </c>
      <c r="DP95" s="30">
        <f>DP96</f>
        <v>168478.69999999998</v>
      </c>
      <c r="DQ95" s="30">
        <f t="shared" ref="DQ95:DT95" si="569">DQ96</f>
        <v>0</v>
      </c>
      <c r="DR95" s="30">
        <f t="shared" si="569"/>
        <v>0</v>
      </c>
      <c r="DS95" s="30">
        <f t="shared" si="569"/>
        <v>0</v>
      </c>
      <c r="DT95" s="30">
        <f t="shared" si="569"/>
        <v>168478.69999999998</v>
      </c>
      <c r="DU95" s="8" t="s">
        <v>0</v>
      </c>
    </row>
    <row r="96" spans="1:125" s="9" customFormat="1" ht="31.5" x14ac:dyDescent="0.2">
      <c r="A96" s="5" t="s">
        <v>462</v>
      </c>
      <c r="B96" s="5" t="s">
        <v>463</v>
      </c>
      <c r="C96" s="6" t="s">
        <v>464</v>
      </c>
      <c r="D96" s="47" t="s">
        <v>173</v>
      </c>
      <c r="E96" s="47" t="s">
        <v>173</v>
      </c>
      <c r="F96" s="47" t="s">
        <v>173</v>
      </c>
      <c r="G96" s="47" t="s">
        <v>173</v>
      </c>
      <c r="H96" s="47" t="s">
        <v>173</v>
      </c>
      <c r="I96" s="47" t="s">
        <v>173</v>
      </c>
      <c r="J96" s="47" t="s">
        <v>173</v>
      </c>
      <c r="K96" s="47" t="s">
        <v>173</v>
      </c>
      <c r="L96" s="47" t="s">
        <v>173</v>
      </c>
      <c r="M96" s="47" t="s">
        <v>173</v>
      </c>
      <c r="N96" s="47" t="s">
        <v>173</v>
      </c>
      <c r="O96" s="47" t="s">
        <v>173</v>
      </c>
      <c r="P96" s="47" t="s">
        <v>173</v>
      </c>
      <c r="Q96" s="47" t="s">
        <v>173</v>
      </c>
      <c r="R96" s="47" t="s">
        <v>173</v>
      </c>
      <c r="S96" s="47" t="s">
        <v>173</v>
      </c>
      <c r="T96" s="47" t="s">
        <v>173</v>
      </c>
      <c r="U96" s="47" t="s">
        <v>173</v>
      </c>
      <c r="V96" s="47" t="s">
        <v>173</v>
      </c>
      <c r="W96" s="47" t="s">
        <v>173</v>
      </c>
      <c r="X96" s="47" t="s">
        <v>173</v>
      </c>
      <c r="Y96" s="47" t="s">
        <v>173</v>
      </c>
      <c r="Z96" s="47" t="s">
        <v>173</v>
      </c>
      <c r="AA96" s="47" t="s">
        <v>173</v>
      </c>
      <c r="AB96" s="47" t="s">
        <v>173</v>
      </c>
      <c r="AC96" s="47" t="s">
        <v>173</v>
      </c>
      <c r="AD96" s="47" t="s">
        <v>173</v>
      </c>
      <c r="AE96" s="7" t="s">
        <v>173</v>
      </c>
      <c r="AF96" s="7" t="s">
        <v>173</v>
      </c>
      <c r="AG96" s="7" t="s">
        <v>173</v>
      </c>
      <c r="AH96" s="7" t="s">
        <v>173</v>
      </c>
      <c r="AI96" s="30">
        <v>98821.9</v>
      </c>
      <c r="AJ96" s="30">
        <v>98821.9</v>
      </c>
      <c r="AK96" s="30">
        <v>0</v>
      </c>
      <c r="AL96" s="31">
        <v>0</v>
      </c>
      <c r="AM96" s="30">
        <v>1897.1</v>
      </c>
      <c r="AN96" s="30">
        <v>1897.1</v>
      </c>
      <c r="AO96" s="30">
        <v>1000</v>
      </c>
      <c r="AP96" s="30">
        <v>1000</v>
      </c>
      <c r="AQ96" s="30">
        <v>95924.800000000003</v>
      </c>
      <c r="AR96" s="30">
        <v>95924.800000000003</v>
      </c>
      <c r="AS96" s="30">
        <f>AS97+AS98+AS99+AS100+AS101+AS102+AS103+AS104</f>
        <v>196723.8</v>
      </c>
      <c r="AT96" s="30">
        <f>AT97+AT98+AT99+AT100+AT101+AT102+AT103+AT104</f>
        <v>0</v>
      </c>
      <c r="AU96" s="30">
        <f>AU97+AU98+AU99+AU100+AU101+AU102+AU103+AU104</f>
        <v>0</v>
      </c>
      <c r="AV96" s="30">
        <f>AV97+AV98+AV99+AV100+AV101+AV102+AV103+AV104</f>
        <v>0</v>
      </c>
      <c r="AW96" s="30">
        <f>AW97+AW98+AW99+AW100+AW101+AW102+AW103+AW104</f>
        <v>196723.8</v>
      </c>
      <c r="AX96" s="30">
        <f t="shared" ref="AX96:BB96" si="570">AX97+AX98+AX99+AX100+AX101+AX102+AX103+AX104</f>
        <v>168478.69999999998</v>
      </c>
      <c r="AY96" s="30">
        <f t="shared" si="570"/>
        <v>0</v>
      </c>
      <c r="AZ96" s="30">
        <f t="shared" si="570"/>
        <v>0</v>
      </c>
      <c r="BA96" s="30">
        <f t="shared" si="570"/>
        <v>0</v>
      </c>
      <c r="BB96" s="30">
        <f t="shared" si="570"/>
        <v>168478.69999999998</v>
      </c>
      <c r="BC96" s="30">
        <f t="shared" ref="BC96" si="571">BC97+BC98+BC99+BC100+BC101+BC102+BC103+BC104</f>
        <v>400</v>
      </c>
      <c r="BD96" s="30">
        <f t="shared" ref="BD96" si="572">BD97+BD98+BD99+BD100+BD101+BD102+BD103+BD104</f>
        <v>0</v>
      </c>
      <c r="BE96" s="30">
        <f t="shared" ref="BE96" si="573">BE97+BE98+BE99+BE100+BE101+BE102+BE103+BE104</f>
        <v>0</v>
      </c>
      <c r="BF96" s="30">
        <f t="shared" ref="BF96" si="574">BF97+BF98+BF99+BF100+BF101+BF102+BF103+BF104</f>
        <v>0</v>
      </c>
      <c r="BG96" s="30">
        <f t="shared" ref="BG96" si="575">BG97+BG98+BG99+BG100+BG101+BG102+BG103+BG104</f>
        <v>400</v>
      </c>
      <c r="BH96" s="30">
        <f t="shared" ref="BH96" si="576">BH97+BH98+BH99+BH100+BH101+BH102+BH103+BH104</f>
        <v>200470.5</v>
      </c>
      <c r="BI96" s="30">
        <f t="shared" ref="BI96" si="577">BI97+BI98+BI99+BI100+BI101+BI102+BI103+BI104</f>
        <v>0</v>
      </c>
      <c r="BJ96" s="30">
        <f t="shared" ref="BJ96" si="578">BJ97+BJ98+BJ99+BJ100+BJ101+BJ102+BJ103+BJ104</f>
        <v>0</v>
      </c>
      <c r="BK96" s="30">
        <f t="shared" ref="BK96" si="579">BK97+BK98+BK99+BK100+BK101+BK102+BK103+BK104</f>
        <v>0</v>
      </c>
      <c r="BL96" s="30">
        <f t="shared" ref="BL96" si="580">BL97+BL98+BL99+BL100+BL101+BL102+BL103+BL104</f>
        <v>200470.5</v>
      </c>
      <c r="BM96" s="30">
        <v>98821.9</v>
      </c>
      <c r="BN96" s="30">
        <v>98821.9</v>
      </c>
      <c r="BO96" s="30">
        <v>0</v>
      </c>
      <c r="BP96" s="30">
        <v>0</v>
      </c>
      <c r="BQ96" s="30">
        <v>1897.1</v>
      </c>
      <c r="BR96" s="30">
        <v>1897.1</v>
      </c>
      <c r="BS96" s="30">
        <v>1000</v>
      </c>
      <c r="BT96" s="30">
        <v>1000</v>
      </c>
      <c r="BU96" s="30">
        <v>95924.800000000003</v>
      </c>
      <c r="BV96" s="30">
        <v>95924.800000000003</v>
      </c>
      <c r="BW96" s="30">
        <f>BW97+BW98+BW99+BW100+BW101+BW102+BW103+BW104</f>
        <v>196723.8</v>
      </c>
      <c r="BX96" s="30">
        <f>BX97+BX98+BX99+BX100+BX101+BX102+BX103+BX104</f>
        <v>0</v>
      </c>
      <c r="BY96" s="30">
        <f>BY97+BY98+BY99+BY100+BY101+BY102+BY103+BY104</f>
        <v>0</v>
      </c>
      <c r="BZ96" s="30">
        <f>BZ97+BZ98+BZ99+BZ100+BZ101+BZ102+BZ103+BZ104</f>
        <v>0</v>
      </c>
      <c r="CA96" s="30">
        <f>CA97+CA98+CA99+CA100+CA101+CA102+CA103+CA104</f>
        <v>196723.8</v>
      </c>
      <c r="CB96" s="30">
        <f t="shared" ref="CB96" si="581">CB97+CB98+CB99+CB100+CB101+CB102+CB103+CB104</f>
        <v>168478.69999999998</v>
      </c>
      <c r="CC96" s="30">
        <f t="shared" ref="CC96" si="582">CC97+CC98+CC99+CC100+CC101+CC102+CC103+CC104</f>
        <v>0</v>
      </c>
      <c r="CD96" s="30">
        <f t="shared" ref="CD96" si="583">CD97+CD98+CD99+CD100+CD101+CD102+CD103+CD104</f>
        <v>0</v>
      </c>
      <c r="CE96" s="30">
        <f t="shared" ref="CE96" si="584">CE97+CE98+CE99+CE100+CE101+CE102+CE103+CE104</f>
        <v>0</v>
      </c>
      <c r="CF96" s="30">
        <f t="shared" ref="CF96" si="585">CF97+CF98+CF99+CF100+CF101+CF102+CF103+CF104</f>
        <v>168478.69999999998</v>
      </c>
      <c r="CG96" s="30">
        <f t="shared" ref="CG96" si="586">CG97+CG98+CG99+CG100+CG101+CG102+CG103+CG104</f>
        <v>400</v>
      </c>
      <c r="CH96" s="30">
        <f t="shared" ref="CH96" si="587">CH97+CH98+CH99+CH100+CH101+CH102+CH103+CH104</f>
        <v>0</v>
      </c>
      <c r="CI96" s="30">
        <f t="shared" ref="CI96" si="588">CI97+CI98+CI99+CI100+CI101+CI102+CI103+CI104</f>
        <v>0</v>
      </c>
      <c r="CJ96" s="30">
        <f t="shared" ref="CJ96" si="589">CJ97+CJ98+CJ99+CJ100+CJ101+CJ102+CJ103+CJ104</f>
        <v>0</v>
      </c>
      <c r="CK96" s="30">
        <f t="shared" ref="CK96" si="590">CK97+CK98+CK99+CK100+CK101+CK102+CK103+CK104</f>
        <v>400</v>
      </c>
      <c r="CL96" s="30">
        <f t="shared" ref="CL96" si="591">CL97+CL98+CL99+CL100+CL101+CL102+CL103+CL104</f>
        <v>200470.5</v>
      </c>
      <c r="CM96" s="30">
        <f t="shared" ref="CM96" si="592">CM97+CM98+CM99+CM100+CM101+CM102+CM103+CM104</f>
        <v>0</v>
      </c>
      <c r="CN96" s="30">
        <f t="shared" ref="CN96" si="593">CN97+CN98+CN99+CN100+CN101+CN102+CN103+CN104</f>
        <v>0</v>
      </c>
      <c r="CO96" s="30">
        <f t="shared" ref="CO96" si="594">CO97+CO98+CO99+CO100+CO101+CO102+CO103+CO104</f>
        <v>0</v>
      </c>
      <c r="CP96" s="30">
        <f t="shared" ref="CP96" si="595">CP97+CP98+CP99+CP100+CP101+CP102+CP103+CP104</f>
        <v>200470.5</v>
      </c>
      <c r="CQ96" s="30">
        <v>98821.9</v>
      </c>
      <c r="CR96" s="30">
        <v>0</v>
      </c>
      <c r="CS96" s="30">
        <v>1897.1</v>
      </c>
      <c r="CT96" s="30">
        <v>1000</v>
      </c>
      <c r="CU96" s="30">
        <v>95924.800000000003</v>
      </c>
      <c r="CV96" s="30">
        <f>CV97+CV98+CV99+CV100+CV101+CV102+CV103+CV104</f>
        <v>196723.8</v>
      </c>
      <c r="CW96" s="30">
        <f>CW97+CW98+CW99+CW100+CW101+CW102+CW103+CW104</f>
        <v>0</v>
      </c>
      <c r="CX96" s="30">
        <f>CX97+CX98+CX99+CX100+CX101+CX102+CX103+CX104</f>
        <v>0</v>
      </c>
      <c r="CY96" s="30">
        <f>CY97+CY98+CY99+CY100+CY101+CY102+CY103+CY104</f>
        <v>0</v>
      </c>
      <c r="CZ96" s="30">
        <f>CZ97+CZ98+CZ99+CZ100+CZ101+CZ102+CZ103+CZ104</f>
        <v>196723.8</v>
      </c>
      <c r="DA96" s="30">
        <f t="shared" ref="DA96:DE96" si="596">DA97+DA98+DA99+DA100+DA101+DA102+DA103+DA104</f>
        <v>168478.69999999998</v>
      </c>
      <c r="DB96" s="30">
        <f t="shared" si="596"/>
        <v>0</v>
      </c>
      <c r="DC96" s="30">
        <f t="shared" si="596"/>
        <v>0</v>
      </c>
      <c r="DD96" s="30">
        <f t="shared" si="596"/>
        <v>0</v>
      </c>
      <c r="DE96" s="30">
        <f t="shared" si="596"/>
        <v>168478.69999999998</v>
      </c>
      <c r="DF96" s="30">
        <v>98821.9</v>
      </c>
      <c r="DG96" s="30">
        <v>0</v>
      </c>
      <c r="DH96" s="30">
        <v>1897.1</v>
      </c>
      <c r="DI96" s="30">
        <v>1000</v>
      </c>
      <c r="DJ96" s="30">
        <v>95924.800000000003</v>
      </c>
      <c r="DK96" s="30">
        <f>DK97+DK98+DK99+DK100+DK101+DK102+DK103+DK104</f>
        <v>196723.8</v>
      </c>
      <c r="DL96" s="30">
        <f>DL97+DL98+DL99+DL100+DL101+DL102+DL103+DL104</f>
        <v>0</v>
      </c>
      <c r="DM96" s="30">
        <f>DM97+DM98+DM99+DM100+DM101+DM102+DM103+DM104</f>
        <v>0</v>
      </c>
      <c r="DN96" s="30">
        <f>DN97+DN98+DN99+DN100+DN101+DN102+DN103+DN104</f>
        <v>0</v>
      </c>
      <c r="DO96" s="30">
        <f>DO97+DO98+DO99+DO100+DO101+DO102+DO103+DO104</f>
        <v>196723.8</v>
      </c>
      <c r="DP96" s="30">
        <f t="shared" ref="DP96:DT96" si="597">DP97+DP98+DP99+DP100+DP101+DP102+DP103+DP104</f>
        <v>168478.69999999998</v>
      </c>
      <c r="DQ96" s="30">
        <f t="shared" si="597"/>
        <v>0</v>
      </c>
      <c r="DR96" s="30">
        <f t="shared" si="597"/>
        <v>0</v>
      </c>
      <c r="DS96" s="30">
        <f t="shared" si="597"/>
        <v>0</v>
      </c>
      <c r="DT96" s="30">
        <f t="shared" si="597"/>
        <v>168478.69999999998</v>
      </c>
      <c r="DU96" s="8" t="s">
        <v>0</v>
      </c>
    </row>
    <row r="97" spans="1:125" s="1" customFormat="1" ht="168.75" x14ac:dyDescent="0.2">
      <c r="A97" s="11" t="s">
        <v>465</v>
      </c>
      <c r="B97" s="11" t="s">
        <v>466</v>
      </c>
      <c r="C97" s="10" t="s">
        <v>467</v>
      </c>
      <c r="D97" s="18" t="s">
        <v>541</v>
      </c>
      <c r="E97" s="18" t="s">
        <v>0</v>
      </c>
      <c r="F97" s="18" t="s">
        <v>0</v>
      </c>
      <c r="G97" s="18" t="s">
        <v>0</v>
      </c>
      <c r="H97" s="18" t="s">
        <v>0</v>
      </c>
      <c r="I97" s="18" t="s">
        <v>0</v>
      </c>
      <c r="J97" s="18" t="s">
        <v>0</v>
      </c>
      <c r="K97" s="18" t="s">
        <v>0</v>
      </c>
      <c r="L97" s="18" t="s">
        <v>0</v>
      </c>
      <c r="M97" s="18" t="s">
        <v>0</v>
      </c>
      <c r="N97" s="18" t="s">
        <v>0</v>
      </c>
      <c r="O97" s="18" t="s">
        <v>0</v>
      </c>
      <c r="P97" s="18" t="s">
        <v>0</v>
      </c>
      <c r="Q97" s="18" t="s">
        <v>0</v>
      </c>
      <c r="R97" s="18" t="s">
        <v>0</v>
      </c>
      <c r="S97" s="18" t="s">
        <v>0</v>
      </c>
      <c r="T97" s="18" t="s">
        <v>0</v>
      </c>
      <c r="U97" s="18" t="s">
        <v>0</v>
      </c>
      <c r="V97" s="18" t="s">
        <v>0</v>
      </c>
      <c r="W97" s="18" t="s">
        <v>0</v>
      </c>
      <c r="X97" s="18" t="s">
        <v>0</v>
      </c>
      <c r="Y97" s="18" t="s">
        <v>0</v>
      </c>
      <c r="Z97" s="18" t="s">
        <v>0</v>
      </c>
      <c r="AA97" s="18" t="s">
        <v>0</v>
      </c>
      <c r="AB97" s="18" t="s">
        <v>0</v>
      </c>
      <c r="AC97" s="18" t="s">
        <v>0</v>
      </c>
      <c r="AD97" s="18" t="s">
        <v>621</v>
      </c>
      <c r="AE97" s="12"/>
      <c r="AF97" s="12"/>
      <c r="AG97" s="3" t="s">
        <v>0</v>
      </c>
      <c r="AH97" s="3" t="s">
        <v>188</v>
      </c>
      <c r="AI97" s="32">
        <v>0</v>
      </c>
      <c r="AJ97" s="32">
        <v>0</v>
      </c>
      <c r="AK97" s="32">
        <v>0</v>
      </c>
      <c r="AL97" s="33">
        <v>0</v>
      </c>
      <c r="AM97" s="32">
        <v>0</v>
      </c>
      <c r="AN97" s="32">
        <v>0</v>
      </c>
      <c r="AO97" s="32">
        <v>0</v>
      </c>
      <c r="AP97" s="32">
        <v>0</v>
      </c>
      <c r="AQ97" s="32">
        <v>0</v>
      </c>
      <c r="AR97" s="32">
        <v>0</v>
      </c>
      <c r="AS97" s="32">
        <v>7909.6</v>
      </c>
      <c r="AT97" s="32">
        <v>0</v>
      </c>
      <c r="AU97" s="32">
        <v>0</v>
      </c>
      <c r="AV97" s="32">
        <v>0</v>
      </c>
      <c r="AW97" s="32">
        <f t="shared" ref="AW97:AW104" si="598">AS97</f>
        <v>7909.6</v>
      </c>
      <c r="AX97" s="32">
        <v>5000</v>
      </c>
      <c r="AY97" s="32">
        <v>0</v>
      </c>
      <c r="AZ97" s="32">
        <v>0</v>
      </c>
      <c r="BA97" s="32">
        <v>0</v>
      </c>
      <c r="BB97" s="32">
        <f>AX97</f>
        <v>5000</v>
      </c>
      <c r="BC97" s="32">
        <v>0</v>
      </c>
      <c r="BD97" s="32">
        <v>0</v>
      </c>
      <c r="BE97" s="32">
        <v>0</v>
      </c>
      <c r="BF97" s="32">
        <v>0</v>
      </c>
      <c r="BG97" s="32">
        <v>0</v>
      </c>
      <c r="BH97" s="32">
        <v>0</v>
      </c>
      <c r="BI97" s="32">
        <v>0</v>
      </c>
      <c r="BJ97" s="32">
        <v>0</v>
      </c>
      <c r="BK97" s="32">
        <v>0</v>
      </c>
      <c r="BL97" s="32">
        <v>0</v>
      </c>
      <c r="BM97" s="32">
        <v>0</v>
      </c>
      <c r="BN97" s="32">
        <v>0</v>
      </c>
      <c r="BO97" s="32">
        <v>0</v>
      </c>
      <c r="BP97" s="32">
        <v>0</v>
      </c>
      <c r="BQ97" s="32">
        <v>0</v>
      </c>
      <c r="BR97" s="32">
        <v>0</v>
      </c>
      <c r="BS97" s="32">
        <v>0</v>
      </c>
      <c r="BT97" s="32">
        <v>0</v>
      </c>
      <c r="BU97" s="32">
        <v>0</v>
      </c>
      <c r="BV97" s="32">
        <v>0</v>
      </c>
      <c r="BW97" s="32">
        <v>7909.6</v>
      </c>
      <c r="BX97" s="32">
        <v>0</v>
      </c>
      <c r="BY97" s="32">
        <v>0</v>
      </c>
      <c r="BZ97" s="32">
        <v>0</v>
      </c>
      <c r="CA97" s="32">
        <f t="shared" ref="CA97:CA104" si="599">BW97</f>
        <v>7909.6</v>
      </c>
      <c r="CB97" s="32">
        <v>5000</v>
      </c>
      <c r="CC97" s="32">
        <v>0</v>
      </c>
      <c r="CD97" s="32">
        <v>0</v>
      </c>
      <c r="CE97" s="32">
        <v>0</v>
      </c>
      <c r="CF97" s="32">
        <f>CB97</f>
        <v>5000</v>
      </c>
      <c r="CG97" s="32">
        <v>0</v>
      </c>
      <c r="CH97" s="32">
        <v>0</v>
      </c>
      <c r="CI97" s="32">
        <v>0</v>
      </c>
      <c r="CJ97" s="32">
        <v>0</v>
      </c>
      <c r="CK97" s="32">
        <v>0</v>
      </c>
      <c r="CL97" s="32">
        <v>0</v>
      </c>
      <c r="CM97" s="32">
        <v>0</v>
      </c>
      <c r="CN97" s="32">
        <v>0</v>
      </c>
      <c r="CO97" s="32">
        <v>0</v>
      </c>
      <c r="CP97" s="32">
        <v>0</v>
      </c>
      <c r="CQ97" s="32">
        <v>0</v>
      </c>
      <c r="CR97" s="32">
        <v>0</v>
      </c>
      <c r="CS97" s="32">
        <v>0</v>
      </c>
      <c r="CT97" s="32">
        <v>0</v>
      </c>
      <c r="CU97" s="32">
        <v>0</v>
      </c>
      <c r="CV97" s="32">
        <v>7909.6</v>
      </c>
      <c r="CW97" s="32">
        <v>0</v>
      </c>
      <c r="CX97" s="32">
        <v>0</v>
      </c>
      <c r="CY97" s="32">
        <v>0</v>
      </c>
      <c r="CZ97" s="32">
        <f t="shared" ref="CZ97:CZ104" si="600">CV97</f>
        <v>7909.6</v>
      </c>
      <c r="DA97" s="32">
        <v>5000</v>
      </c>
      <c r="DB97" s="32">
        <v>0</v>
      </c>
      <c r="DC97" s="32">
        <v>0</v>
      </c>
      <c r="DD97" s="32">
        <v>0</v>
      </c>
      <c r="DE97" s="32">
        <f>DA97</f>
        <v>5000</v>
      </c>
      <c r="DF97" s="32">
        <v>0</v>
      </c>
      <c r="DG97" s="32">
        <v>0</v>
      </c>
      <c r="DH97" s="32">
        <v>0</v>
      </c>
      <c r="DI97" s="32">
        <v>0</v>
      </c>
      <c r="DJ97" s="32">
        <v>0</v>
      </c>
      <c r="DK97" s="32">
        <v>7909.6</v>
      </c>
      <c r="DL97" s="32">
        <v>0</v>
      </c>
      <c r="DM97" s="32">
        <v>0</v>
      </c>
      <c r="DN97" s="32">
        <v>0</v>
      </c>
      <c r="DO97" s="32">
        <f t="shared" ref="DO97:DO104" si="601">DK97</f>
        <v>7909.6</v>
      </c>
      <c r="DP97" s="32">
        <v>5000</v>
      </c>
      <c r="DQ97" s="32">
        <v>0</v>
      </c>
      <c r="DR97" s="32">
        <v>0</v>
      </c>
      <c r="DS97" s="32">
        <v>0</v>
      </c>
      <c r="DT97" s="32">
        <f>DP97</f>
        <v>5000</v>
      </c>
      <c r="DU97" s="13" t="s">
        <v>251</v>
      </c>
    </row>
    <row r="98" spans="1:125" s="1" customFormat="1" ht="168.75" x14ac:dyDescent="0.2">
      <c r="A98" s="11" t="s">
        <v>468</v>
      </c>
      <c r="B98" s="11" t="s">
        <v>469</v>
      </c>
      <c r="C98" s="10" t="s">
        <v>470</v>
      </c>
      <c r="D98" s="18" t="s">
        <v>541</v>
      </c>
      <c r="E98" s="18" t="s">
        <v>0</v>
      </c>
      <c r="F98" s="18" t="s">
        <v>0</v>
      </c>
      <c r="G98" s="18" t="s">
        <v>0</v>
      </c>
      <c r="H98" s="18" t="s">
        <v>0</v>
      </c>
      <c r="I98" s="18" t="s">
        <v>0</v>
      </c>
      <c r="J98" s="18" t="s">
        <v>0</v>
      </c>
      <c r="K98" s="18" t="s">
        <v>0</v>
      </c>
      <c r="L98" s="18" t="s">
        <v>0</v>
      </c>
      <c r="M98" s="18" t="s">
        <v>0</v>
      </c>
      <c r="N98" s="18" t="s">
        <v>0</v>
      </c>
      <c r="O98" s="18" t="s">
        <v>0</v>
      </c>
      <c r="P98" s="18" t="s">
        <v>0</v>
      </c>
      <c r="Q98" s="18" t="s">
        <v>0</v>
      </c>
      <c r="R98" s="18" t="s">
        <v>0</v>
      </c>
      <c r="S98" s="18" t="s">
        <v>0</v>
      </c>
      <c r="T98" s="18" t="s">
        <v>0</v>
      </c>
      <c r="U98" s="18" t="s">
        <v>0</v>
      </c>
      <c r="V98" s="18" t="s">
        <v>0</v>
      </c>
      <c r="W98" s="18" t="s">
        <v>0</v>
      </c>
      <c r="X98" s="18" t="s">
        <v>0</v>
      </c>
      <c r="Y98" s="18" t="s">
        <v>0</v>
      </c>
      <c r="Z98" s="18" t="s">
        <v>0</v>
      </c>
      <c r="AA98" s="18" t="s">
        <v>0</v>
      </c>
      <c r="AB98" s="18" t="s">
        <v>0</v>
      </c>
      <c r="AC98" s="18" t="s">
        <v>0</v>
      </c>
      <c r="AD98" s="18" t="s">
        <v>621</v>
      </c>
      <c r="AE98" s="12"/>
      <c r="AF98" s="12"/>
      <c r="AG98" s="3" t="s">
        <v>0</v>
      </c>
      <c r="AH98" s="3" t="s">
        <v>471</v>
      </c>
      <c r="AI98" s="32">
        <v>1562</v>
      </c>
      <c r="AJ98" s="32">
        <v>1562</v>
      </c>
      <c r="AK98" s="32">
        <v>0</v>
      </c>
      <c r="AL98" s="33">
        <v>0</v>
      </c>
      <c r="AM98" s="32">
        <v>0</v>
      </c>
      <c r="AN98" s="32">
        <v>0</v>
      </c>
      <c r="AO98" s="32">
        <v>0</v>
      </c>
      <c r="AP98" s="32">
        <v>0</v>
      </c>
      <c r="AQ98" s="32">
        <v>1562</v>
      </c>
      <c r="AR98" s="32">
        <v>1562</v>
      </c>
      <c r="AS98" s="32">
        <v>3847.2</v>
      </c>
      <c r="AT98" s="32">
        <v>0</v>
      </c>
      <c r="AU98" s="32">
        <v>0</v>
      </c>
      <c r="AV98" s="32">
        <v>0</v>
      </c>
      <c r="AW98" s="32">
        <f t="shared" si="598"/>
        <v>3847.2</v>
      </c>
      <c r="AX98" s="32">
        <v>660</v>
      </c>
      <c r="AY98" s="32">
        <v>0</v>
      </c>
      <c r="AZ98" s="32">
        <v>0</v>
      </c>
      <c r="BA98" s="32">
        <v>0</v>
      </c>
      <c r="BB98" s="32">
        <f>AX98</f>
        <v>660</v>
      </c>
      <c r="BC98" s="32">
        <v>0</v>
      </c>
      <c r="BD98" s="32">
        <v>0</v>
      </c>
      <c r="BE98" s="32">
        <v>0</v>
      </c>
      <c r="BF98" s="32">
        <v>0</v>
      </c>
      <c r="BG98" s="32">
        <v>0</v>
      </c>
      <c r="BH98" s="32">
        <v>0</v>
      </c>
      <c r="BI98" s="32">
        <v>0</v>
      </c>
      <c r="BJ98" s="32">
        <v>0</v>
      </c>
      <c r="BK98" s="32">
        <v>0</v>
      </c>
      <c r="BL98" s="32">
        <v>0</v>
      </c>
      <c r="BM98" s="32">
        <v>1562</v>
      </c>
      <c r="BN98" s="32">
        <v>1562</v>
      </c>
      <c r="BO98" s="32">
        <v>0</v>
      </c>
      <c r="BP98" s="32">
        <v>0</v>
      </c>
      <c r="BQ98" s="32">
        <v>0</v>
      </c>
      <c r="BR98" s="32">
        <v>0</v>
      </c>
      <c r="BS98" s="32">
        <v>0</v>
      </c>
      <c r="BT98" s="32">
        <v>0</v>
      </c>
      <c r="BU98" s="32">
        <v>1562</v>
      </c>
      <c r="BV98" s="32">
        <v>1562</v>
      </c>
      <c r="BW98" s="32">
        <v>3847.2</v>
      </c>
      <c r="BX98" s="32">
        <v>0</v>
      </c>
      <c r="BY98" s="32">
        <v>0</v>
      </c>
      <c r="BZ98" s="32">
        <v>0</v>
      </c>
      <c r="CA98" s="32">
        <f t="shared" si="599"/>
        <v>3847.2</v>
      </c>
      <c r="CB98" s="32">
        <v>660</v>
      </c>
      <c r="CC98" s="32">
        <v>0</v>
      </c>
      <c r="CD98" s="32">
        <v>0</v>
      </c>
      <c r="CE98" s="32">
        <v>0</v>
      </c>
      <c r="CF98" s="32">
        <f>CB98</f>
        <v>660</v>
      </c>
      <c r="CG98" s="32">
        <v>0</v>
      </c>
      <c r="CH98" s="32">
        <v>0</v>
      </c>
      <c r="CI98" s="32">
        <v>0</v>
      </c>
      <c r="CJ98" s="32">
        <v>0</v>
      </c>
      <c r="CK98" s="32">
        <v>0</v>
      </c>
      <c r="CL98" s="32">
        <v>0</v>
      </c>
      <c r="CM98" s="32">
        <v>0</v>
      </c>
      <c r="CN98" s="32">
        <v>0</v>
      </c>
      <c r="CO98" s="32">
        <v>0</v>
      </c>
      <c r="CP98" s="32">
        <v>0</v>
      </c>
      <c r="CQ98" s="32">
        <v>1562</v>
      </c>
      <c r="CR98" s="32">
        <v>0</v>
      </c>
      <c r="CS98" s="32">
        <v>0</v>
      </c>
      <c r="CT98" s="32">
        <v>0</v>
      </c>
      <c r="CU98" s="32">
        <v>1562</v>
      </c>
      <c r="CV98" s="32">
        <v>3847.2</v>
      </c>
      <c r="CW98" s="32">
        <v>0</v>
      </c>
      <c r="CX98" s="32">
        <v>0</v>
      </c>
      <c r="CY98" s="32">
        <v>0</v>
      </c>
      <c r="CZ98" s="32">
        <f t="shared" si="600"/>
        <v>3847.2</v>
      </c>
      <c r="DA98" s="32">
        <v>660</v>
      </c>
      <c r="DB98" s="32">
        <v>0</v>
      </c>
      <c r="DC98" s="32">
        <v>0</v>
      </c>
      <c r="DD98" s="32">
        <v>0</v>
      </c>
      <c r="DE98" s="32">
        <f>DA98</f>
        <v>660</v>
      </c>
      <c r="DF98" s="32">
        <v>1562</v>
      </c>
      <c r="DG98" s="32">
        <v>0</v>
      </c>
      <c r="DH98" s="32">
        <v>0</v>
      </c>
      <c r="DI98" s="32">
        <v>0</v>
      </c>
      <c r="DJ98" s="32">
        <v>1562</v>
      </c>
      <c r="DK98" s="32">
        <v>3847.2</v>
      </c>
      <c r="DL98" s="32">
        <v>0</v>
      </c>
      <c r="DM98" s="32">
        <v>0</v>
      </c>
      <c r="DN98" s="32">
        <v>0</v>
      </c>
      <c r="DO98" s="32">
        <f t="shared" si="601"/>
        <v>3847.2</v>
      </c>
      <c r="DP98" s="32">
        <v>660</v>
      </c>
      <c r="DQ98" s="32">
        <v>0</v>
      </c>
      <c r="DR98" s="32">
        <v>0</v>
      </c>
      <c r="DS98" s="32">
        <v>0</v>
      </c>
      <c r="DT98" s="32">
        <f>DP98</f>
        <v>660</v>
      </c>
      <c r="DU98" s="13" t="s">
        <v>251</v>
      </c>
    </row>
    <row r="99" spans="1:125" s="1" customFormat="1" ht="168.75" x14ac:dyDescent="0.2">
      <c r="A99" s="11" t="s">
        <v>472</v>
      </c>
      <c r="B99" s="11" t="s">
        <v>473</v>
      </c>
      <c r="C99" s="10" t="s">
        <v>474</v>
      </c>
      <c r="D99" s="18" t="s">
        <v>541</v>
      </c>
      <c r="E99" s="18" t="s">
        <v>0</v>
      </c>
      <c r="F99" s="18" t="s">
        <v>0</v>
      </c>
      <c r="G99" s="18" t="s">
        <v>0</v>
      </c>
      <c r="H99" s="18" t="s">
        <v>0</v>
      </c>
      <c r="I99" s="18" t="s">
        <v>0</v>
      </c>
      <c r="J99" s="18" t="s">
        <v>0</v>
      </c>
      <c r="K99" s="18" t="s">
        <v>0</v>
      </c>
      <c r="L99" s="18" t="s">
        <v>0</v>
      </c>
      <c r="M99" s="18" t="s">
        <v>0</v>
      </c>
      <c r="N99" s="18" t="s">
        <v>0</v>
      </c>
      <c r="O99" s="18" t="s">
        <v>0</v>
      </c>
      <c r="P99" s="18" t="s">
        <v>0</v>
      </c>
      <c r="Q99" s="18" t="s">
        <v>0</v>
      </c>
      <c r="R99" s="18" t="s">
        <v>0</v>
      </c>
      <c r="S99" s="18" t="s">
        <v>0</v>
      </c>
      <c r="T99" s="18" t="s">
        <v>0</v>
      </c>
      <c r="U99" s="18" t="s">
        <v>0</v>
      </c>
      <c r="V99" s="18" t="s">
        <v>0</v>
      </c>
      <c r="W99" s="18" t="s">
        <v>0</v>
      </c>
      <c r="X99" s="18" t="s">
        <v>0</v>
      </c>
      <c r="Y99" s="18" t="s">
        <v>0</v>
      </c>
      <c r="Z99" s="18" t="s">
        <v>0</v>
      </c>
      <c r="AA99" s="18" t="s">
        <v>0</v>
      </c>
      <c r="AB99" s="18" t="s">
        <v>0</v>
      </c>
      <c r="AC99" s="18" t="s">
        <v>0</v>
      </c>
      <c r="AD99" s="18" t="s">
        <v>621</v>
      </c>
      <c r="AE99" s="12"/>
      <c r="AF99" s="12"/>
      <c r="AG99" s="3" t="s">
        <v>0</v>
      </c>
      <c r="AH99" s="3" t="s">
        <v>475</v>
      </c>
      <c r="AI99" s="32">
        <v>33228</v>
      </c>
      <c r="AJ99" s="32">
        <v>33228</v>
      </c>
      <c r="AK99" s="32">
        <v>0</v>
      </c>
      <c r="AL99" s="33">
        <v>0</v>
      </c>
      <c r="AM99" s="32">
        <v>0</v>
      </c>
      <c r="AN99" s="32">
        <v>0</v>
      </c>
      <c r="AO99" s="32">
        <v>0</v>
      </c>
      <c r="AP99" s="32">
        <v>0</v>
      </c>
      <c r="AQ99" s="32">
        <v>33228</v>
      </c>
      <c r="AR99" s="32">
        <v>33228</v>
      </c>
      <c r="AS99" s="32">
        <v>31192.3</v>
      </c>
      <c r="AT99" s="32">
        <v>0</v>
      </c>
      <c r="AU99" s="32">
        <v>0</v>
      </c>
      <c r="AV99" s="32">
        <v>0</v>
      </c>
      <c r="AW99" s="32">
        <f t="shared" si="598"/>
        <v>31192.3</v>
      </c>
      <c r="AX99" s="32">
        <v>24270.799999999999</v>
      </c>
      <c r="AY99" s="32">
        <v>0</v>
      </c>
      <c r="AZ99" s="32">
        <v>0</v>
      </c>
      <c r="BA99" s="32">
        <v>0</v>
      </c>
      <c r="BB99" s="32">
        <f>AX99</f>
        <v>24270.799999999999</v>
      </c>
      <c r="BC99" s="32">
        <v>0</v>
      </c>
      <c r="BD99" s="32">
        <v>0</v>
      </c>
      <c r="BE99" s="32">
        <v>0</v>
      </c>
      <c r="BF99" s="32">
        <v>0</v>
      </c>
      <c r="BG99" s="32">
        <v>0</v>
      </c>
      <c r="BH99" s="32">
        <v>0</v>
      </c>
      <c r="BI99" s="32">
        <v>0</v>
      </c>
      <c r="BJ99" s="32">
        <v>0</v>
      </c>
      <c r="BK99" s="32">
        <v>0</v>
      </c>
      <c r="BL99" s="32">
        <v>0</v>
      </c>
      <c r="BM99" s="32">
        <v>33228</v>
      </c>
      <c r="BN99" s="32">
        <v>33228</v>
      </c>
      <c r="BO99" s="32">
        <v>0</v>
      </c>
      <c r="BP99" s="32">
        <v>0</v>
      </c>
      <c r="BQ99" s="32">
        <v>0</v>
      </c>
      <c r="BR99" s="32">
        <v>0</v>
      </c>
      <c r="BS99" s="32">
        <v>0</v>
      </c>
      <c r="BT99" s="32">
        <v>0</v>
      </c>
      <c r="BU99" s="32">
        <v>33228</v>
      </c>
      <c r="BV99" s="32">
        <v>33228</v>
      </c>
      <c r="BW99" s="32">
        <v>31192.3</v>
      </c>
      <c r="BX99" s="32">
        <v>0</v>
      </c>
      <c r="BY99" s="32">
        <v>0</v>
      </c>
      <c r="BZ99" s="32">
        <v>0</v>
      </c>
      <c r="CA99" s="32">
        <f t="shared" si="599"/>
        <v>31192.3</v>
      </c>
      <c r="CB99" s="32">
        <v>24270.799999999999</v>
      </c>
      <c r="CC99" s="32">
        <v>0</v>
      </c>
      <c r="CD99" s="32">
        <v>0</v>
      </c>
      <c r="CE99" s="32">
        <v>0</v>
      </c>
      <c r="CF99" s="32">
        <f>CB99</f>
        <v>24270.799999999999</v>
      </c>
      <c r="CG99" s="32">
        <v>0</v>
      </c>
      <c r="CH99" s="32">
        <v>0</v>
      </c>
      <c r="CI99" s="32">
        <v>0</v>
      </c>
      <c r="CJ99" s="32">
        <v>0</v>
      </c>
      <c r="CK99" s="32">
        <v>0</v>
      </c>
      <c r="CL99" s="32">
        <v>0</v>
      </c>
      <c r="CM99" s="32">
        <v>0</v>
      </c>
      <c r="CN99" s="32">
        <v>0</v>
      </c>
      <c r="CO99" s="32">
        <v>0</v>
      </c>
      <c r="CP99" s="32">
        <v>0</v>
      </c>
      <c r="CQ99" s="32">
        <v>33228</v>
      </c>
      <c r="CR99" s="32">
        <v>0</v>
      </c>
      <c r="CS99" s="32">
        <v>0</v>
      </c>
      <c r="CT99" s="32">
        <v>0</v>
      </c>
      <c r="CU99" s="32">
        <v>33228</v>
      </c>
      <c r="CV99" s="32">
        <v>31192.3</v>
      </c>
      <c r="CW99" s="32">
        <v>0</v>
      </c>
      <c r="CX99" s="32">
        <v>0</v>
      </c>
      <c r="CY99" s="32">
        <v>0</v>
      </c>
      <c r="CZ99" s="32">
        <f t="shared" si="600"/>
        <v>31192.3</v>
      </c>
      <c r="DA99" s="32">
        <v>24270.799999999999</v>
      </c>
      <c r="DB99" s="32">
        <v>0</v>
      </c>
      <c r="DC99" s="32">
        <v>0</v>
      </c>
      <c r="DD99" s="32">
        <v>0</v>
      </c>
      <c r="DE99" s="32">
        <f>DA99</f>
        <v>24270.799999999999</v>
      </c>
      <c r="DF99" s="32">
        <v>33228</v>
      </c>
      <c r="DG99" s="32">
        <v>0</v>
      </c>
      <c r="DH99" s="32">
        <v>0</v>
      </c>
      <c r="DI99" s="32">
        <v>0</v>
      </c>
      <c r="DJ99" s="32">
        <v>33228</v>
      </c>
      <c r="DK99" s="32">
        <v>31192.3</v>
      </c>
      <c r="DL99" s="32">
        <v>0</v>
      </c>
      <c r="DM99" s="32">
        <v>0</v>
      </c>
      <c r="DN99" s="32">
        <v>0</v>
      </c>
      <c r="DO99" s="32">
        <f t="shared" si="601"/>
        <v>31192.3</v>
      </c>
      <c r="DP99" s="32">
        <v>24270.799999999999</v>
      </c>
      <c r="DQ99" s="32">
        <v>0</v>
      </c>
      <c r="DR99" s="32">
        <v>0</v>
      </c>
      <c r="DS99" s="32">
        <v>0</v>
      </c>
      <c r="DT99" s="32">
        <f>DP99</f>
        <v>24270.799999999999</v>
      </c>
      <c r="DU99" s="13" t="s">
        <v>251</v>
      </c>
    </row>
    <row r="100" spans="1:125" s="1" customFormat="1" ht="168.75" x14ac:dyDescent="0.2">
      <c r="A100" s="11" t="s">
        <v>476</v>
      </c>
      <c r="B100" s="11" t="s">
        <v>477</v>
      </c>
      <c r="C100" s="10" t="s">
        <v>478</v>
      </c>
      <c r="D100" s="18" t="s">
        <v>541</v>
      </c>
      <c r="E100" s="18" t="s">
        <v>0</v>
      </c>
      <c r="F100" s="18" t="s">
        <v>0</v>
      </c>
      <c r="G100" s="18" t="s">
        <v>0</v>
      </c>
      <c r="H100" s="18" t="s">
        <v>0</v>
      </c>
      <c r="I100" s="18" t="s">
        <v>0</v>
      </c>
      <c r="J100" s="18" t="s">
        <v>0</v>
      </c>
      <c r="K100" s="18" t="s">
        <v>0</v>
      </c>
      <c r="L100" s="18" t="s">
        <v>0</v>
      </c>
      <c r="M100" s="18" t="s">
        <v>0</v>
      </c>
      <c r="N100" s="18" t="s">
        <v>0</v>
      </c>
      <c r="O100" s="18" t="s">
        <v>0</v>
      </c>
      <c r="P100" s="18" t="s">
        <v>0</v>
      </c>
      <c r="Q100" s="18" t="s">
        <v>0</v>
      </c>
      <c r="R100" s="18" t="s">
        <v>0</v>
      </c>
      <c r="S100" s="18" t="s">
        <v>0</v>
      </c>
      <c r="T100" s="18" t="s">
        <v>0</v>
      </c>
      <c r="U100" s="18" t="s">
        <v>0</v>
      </c>
      <c r="V100" s="18" t="s">
        <v>0</v>
      </c>
      <c r="W100" s="18" t="s">
        <v>0</v>
      </c>
      <c r="X100" s="18" t="s">
        <v>0</v>
      </c>
      <c r="Y100" s="18" t="s">
        <v>0</v>
      </c>
      <c r="Z100" s="18" t="s">
        <v>0</v>
      </c>
      <c r="AA100" s="18" t="s">
        <v>0</v>
      </c>
      <c r="AB100" s="18" t="s">
        <v>0</v>
      </c>
      <c r="AC100" s="18" t="s">
        <v>0</v>
      </c>
      <c r="AD100" s="18" t="s">
        <v>621</v>
      </c>
      <c r="AE100" s="12"/>
      <c r="AF100" s="12"/>
      <c r="AG100" s="3" t="s">
        <v>0</v>
      </c>
      <c r="AH100" s="3" t="s">
        <v>479</v>
      </c>
      <c r="AI100" s="32">
        <v>7220.7</v>
      </c>
      <c r="AJ100" s="32">
        <v>7220.7</v>
      </c>
      <c r="AK100" s="32">
        <v>0</v>
      </c>
      <c r="AL100" s="33">
        <v>0</v>
      </c>
      <c r="AM100" s="32">
        <v>0</v>
      </c>
      <c r="AN100" s="32">
        <v>0</v>
      </c>
      <c r="AO100" s="32">
        <v>0</v>
      </c>
      <c r="AP100" s="32">
        <v>0</v>
      </c>
      <c r="AQ100" s="32">
        <v>7220.7</v>
      </c>
      <c r="AR100" s="32">
        <v>7220.7</v>
      </c>
      <c r="AS100" s="32">
        <v>70586.2</v>
      </c>
      <c r="AT100" s="32">
        <v>0</v>
      </c>
      <c r="AU100" s="32">
        <v>0</v>
      </c>
      <c r="AV100" s="32">
        <v>0</v>
      </c>
      <c r="AW100" s="32">
        <f t="shared" si="598"/>
        <v>70586.2</v>
      </c>
      <c r="AX100" s="32">
        <v>138147.9</v>
      </c>
      <c r="AY100" s="32">
        <v>0</v>
      </c>
      <c r="AZ100" s="32">
        <v>0</v>
      </c>
      <c r="BA100" s="32">
        <v>0</v>
      </c>
      <c r="BB100" s="32">
        <f>AX100</f>
        <v>138147.9</v>
      </c>
      <c r="BC100" s="32">
        <v>0</v>
      </c>
      <c r="BD100" s="32">
        <v>0</v>
      </c>
      <c r="BE100" s="32">
        <v>0</v>
      </c>
      <c r="BF100" s="32">
        <v>0</v>
      </c>
      <c r="BG100" s="32">
        <v>0</v>
      </c>
      <c r="BH100" s="32">
        <v>0</v>
      </c>
      <c r="BI100" s="32">
        <v>0</v>
      </c>
      <c r="BJ100" s="32">
        <v>0</v>
      </c>
      <c r="BK100" s="32">
        <v>0</v>
      </c>
      <c r="BL100" s="32">
        <v>0</v>
      </c>
      <c r="BM100" s="32">
        <v>7220.7</v>
      </c>
      <c r="BN100" s="32">
        <v>7220.7</v>
      </c>
      <c r="BO100" s="32">
        <v>0</v>
      </c>
      <c r="BP100" s="32">
        <v>0</v>
      </c>
      <c r="BQ100" s="32">
        <v>0</v>
      </c>
      <c r="BR100" s="32">
        <v>0</v>
      </c>
      <c r="BS100" s="32">
        <v>0</v>
      </c>
      <c r="BT100" s="32">
        <v>0</v>
      </c>
      <c r="BU100" s="32">
        <v>7220.7</v>
      </c>
      <c r="BV100" s="32">
        <v>7220.7</v>
      </c>
      <c r="BW100" s="32">
        <v>70586.2</v>
      </c>
      <c r="BX100" s="32">
        <v>0</v>
      </c>
      <c r="BY100" s="32">
        <v>0</v>
      </c>
      <c r="BZ100" s="32">
        <v>0</v>
      </c>
      <c r="CA100" s="32">
        <f t="shared" si="599"/>
        <v>70586.2</v>
      </c>
      <c r="CB100" s="32">
        <v>138147.9</v>
      </c>
      <c r="CC100" s="32">
        <v>0</v>
      </c>
      <c r="CD100" s="32">
        <v>0</v>
      </c>
      <c r="CE100" s="32">
        <v>0</v>
      </c>
      <c r="CF100" s="32">
        <f>CB100</f>
        <v>138147.9</v>
      </c>
      <c r="CG100" s="32">
        <v>0</v>
      </c>
      <c r="CH100" s="32">
        <v>0</v>
      </c>
      <c r="CI100" s="32">
        <v>0</v>
      </c>
      <c r="CJ100" s="32">
        <v>0</v>
      </c>
      <c r="CK100" s="32">
        <v>0</v>
      </c>
      <c r="CL100" s="32">
        <v>0</v>
      </c>
      <c r="CM100" s="32">
        <v>0</v>
      </c>
      <c r="CN100" s="32">
        <v>0</v>
      </c>
      <c r="CO100" s="32">
        <v>0</v>
      </c>
      <c r="CP100" s="32">
        <v>0</v>
      </c>
      <c r="CQ100" s="32">
        <v>7220.7</v>
      </c>
      <c r="CR100" s="32">
        <v>0</v>
      </c>
      <c r="CS100" s="32">
        <v>0</v>
      </c>
      <c r="CT100" s="32">
        <v>0</v>
      </c>
      <c r="CU100" s="32">
        <v>7220.7</v>
      </c>
      <c r="CV100" s="32">
        <v>70586.2</v>
      </c>
      <c r="CW100" s="32">
        <v>0</v>
      </c>
      <c r="CX100" s="32">
        <v>0</v>
      </c>
      <c r="CY100" s="32">
        <v>0</v>
      </c>
      <c r="CZ100" s="32">
        <f t="shared" si="600"/>
        <v>70586.2</v>
      </c>
      <c r="DA100" s="32">
        <v>138147.9</v>
      </c>
      <c r="DB100" s="32">
        <v>0</v>
      </c>
      <c r="DC100" s="32">
        <v>0</v>
      </c>
      <c r="DD100" s="32">
        <v>0</v>
      </c>
      <c r="DE100" s="32">
        <f>DA100</f>
        <v>138147.9</v>
      </c>
      <c r="DF100" s="32">
        <v>7220.7</v>
      </c>
      <c r="DG100" s="32">
        <v>0</v>
      </c>
      <c r="DH100" s="32">
        <v>0</v>
      </c>
      <c r="DI100" s="32">
        <v>0</v>
      </c>
      <c r="DJ100" s="32">
        <v>7220.7</v>
      </c>
      <c r="DK100" s="32">
        <v>70586.2</v>
      </c>
      <c r="DL100" s="32">
        <v>0</v>
      </c>
      <c r="DM100" s="32">
        <v>0</v>
      </c>
      <c r="DN100" s="32">
        <v>0</v>
      </c>
      <c r="DO100" s="32">
        <f t="shared" si="601"/>
        <v>70586.2</v>
      </c>
      <c r="DP100" s="32">
        <v>138147.9</v>
      </c>
      <c r="DQ100" s="32">
        <v>0</v>
      </c>
      <c r="DR100" s="32">
        <v>0</v>
      </c>
      <c r="DS100" s="32">
        <v>0</v>
      </c>
      <c r="DT100" s="32">
        <f>DP100</f>
        <v>138147.9</v>
      </c>
      <c r="DU100" s="13" t="s">
        <v>251</v>
      </c>
    </row>
    <row r="101" spans="1:125" s="1" customFormat="1" ht="168.75" x14ac:dyDescent="0.2">
      <c r="A101" s="11" t="s">
        <v>480</v>
      </c>
      <c r="B101" s="11" t="s">
        <v>481</v>
      </c>
      <c r="C101" s="10" t="s">
        <v>482</v>
      </c>
      <c r="D101" s="18" t="s">
        <v>541</v>
      </c>
      <c r="E101" s="18" t="s">
        <v>0</v>
      </c>
      <c r="F101" s="18" t="s">
        <v>0</v>
      </c>
      <c r="G101" s="18" t="s">
        <v>0</v>
      </c>
      <c r="H101" s="18" t="s">
        <v>0</v>
      </c>
      <c r="I101" s="18" t="s">
        <v>0</v>
      </c>
      <c r="J101" s="18" t="s">
        <v>0</v>
      </c>
      <c r="K101" s="18" t="s">
        <v>0</v>
      </c>
      <c r="L101" s="18" t="s">
        <v>0</v>
      </c>
      <c r="M101" s="18" t="s">
        <v>0</v>
      </c>
      <c r="N101" s="18" t="s">
        <v>0</v>
      </c>
      <c r="O101" s="18" t="s">
        <v>0</v>
      </c>
      <c r="P101" s="18" t="s">
        <v>0</v>
      </c>
      <c r="Q101" s="18" t="s">
        <v>0</v>
      </c>
      <c r="R101" s="18" t="s">
        <v>0</v>
      </c>
      <c r="S101" s="18" t="s">
        <v>0</v>
      </c>
      <c r="T101" s="18" t="s">
        <v>0</v>
      </c>
      <c r="U101" s="18" t="s">
        <v>0</v>
      </c>
      <c r="V101" s="18" t="s">
        <v>0</v>
      </c>
      <c r="W101" s="18" t="s">
        <v>0</v>
      </c>
      <c r="X101" s="18" t="s">
        <v>0</v>
      </c>
      <c r="Y101" s="18" t="s">
        <v>0</v>
      </c>
      <c r="Z101" s="18" t="s">
        <v>0</v>
      </c>
      <c r="AA101" s="18" t="s">
        <v>0</v>
      </c>
      <c r="AB101" s="18" t="s">
        <v>0</v>
      </c>
      <c r="AC101" s="18" t="s">
        <v>0</v>
      </c>
      <c r="AD101" s="18" t="s">
        <v>621</v>
      </c>
      <c r="AE101" s="12"/>
      <c r="AF101" s="12"/>
      <c r="AG101" s="3" t="s">
        <v>0</v>
      </c>
      <c r="AH101" s="3" t="s">
        <v>231</v>
      </c>
      <c r="AI101" s="32">
        <v>1374.7</v>
      </c>
      <c r="AJ101" s="32">
        <v>1374.7</v>
      </c>
      <c r="AK101" s="32">
        <v>0</v>
      </c>
      <c r="AL101" s="33">
        <v>0</v>
      </c>
      <c r="AM101" s="32">
        <v>0</v>
      </c>
      <c r="AN101" s="32">
        <v>0</v>
      </c>
      <c r="AO101" s="32">
        <v>1000</v>
      </c>
      <c r="AP101" s="32">
        <v>1000</v>
      </c>
      <c r="AQ101" s="32">
        <v>374.7</v>
      </c>
      <c r="AR101" s="32">
        <v>374.7</v>
      </c>
      <c r="AS101" s="32">
        <v>1759.3</v>
      </c>
      <c r="AT101" s="32">
        <v>0</v>
      </c>
      <c r="AU101" s="32">
        <v>0</v>
      </c>
      <c r="AV101" s="32">
        <v>0</v>
      </c>
      <c r="AW101" s="32">
        <f t="shared" si="598"/>
        <v>1759.3</v>
      </c>
      <c r="AX101" s="32">
        <v>0</v>
      </c>
      <c r="AY101" s="32">
        <v>0</v>
      </c>
      <c r="AZ101" s="32">
        <v>0</v>
      </c>
      <c r="BA101" s="32">
        <v>0</v>
      </c>
      <c r="BB101" s="32">
        <f t="shared" ref="BB101:BB104" si="602">AX101</f>
        <v>0</v>
      </c>
      <c r="BC101" s="32">
        <v>0</v>
      </c>
      <c r="BD101" s="32">
        <v>0</v>
      </c>
      <c r="BE101" s="32">
        <v>0</v>
      </c>
      <c r="BF101" s="32">
        <v>0</v>
      </c>
      <c r="BG101" s="32">
        <v>0</v>
      </c>
      <c r="BH101" s="32">
        <v>0</v>
      </c>
      <c r="BI101" s="32">
        <v>0</v>
      </c>
      <c r="BJ101" s="32">
        <v>0</v>
      </c>
      <c r="BK101" s="32">
        <v>0</v>
      </c>
      <c r="BL101" s="32">
        <v>0</v>
      </c>
      <c r="BM101" s="32">
        <v>1374.7</v>
      </c>
      <c r="BN101" s="32">
        <v>1374.7</v>
      </c>
      <c r="BO101" s="32">
        <v>0</v>
      </c>
      <c r="BP101" s="32">
        <v>0</v>
      </c>
      <c r="BQ101" s="32">
        <v>0</v>
      </c>
      <c r="BR101" s="32">
        <v>0</v>
      </c>
      <c r="BS101" s="32">
        <v>1000</v>
      </c>
      <c r="BT101" s="32">
        <v>1000</v>
      </c>
      <c r="BU101" s="32">
        <v>374.7</v>
      </c>
      <c r="BV101" s="32">
        <v>374.7</v>
      </c>
      <c r="BW101" s="32">
        <v>1759.3</v>
      </c>
      <c r="BX101" s="32">
        <v>0</v>
      </c>
      <c r="BY101" s="32">
        <v>0</v>
      </c>
      <c r="BZ101" s="32">
        <v>0</v>
      </c>
      <c r="CA101" s="32">
        <f t="shared" si="599"/>
        <v>1759.3</v>
      </c>
      <c r="CB101" s="32">
        <v>0</v>
      </c>
      <c r="CC101" s="32">
        <v>0</v>
      </c>
      <c r="CD101" s="32">
        <v>0</v>
      </c>
      <c r="CE101" s="32">
        <v>0</v>
      </c>
      <c r="CF101" s="32">
        <f t="shared" ref="CF101:CF104" si="603">CB101</f>
        <v>0</v>
      </c>
      <c r="CG101" s="32">
        <v>0</v>
      </c>
      <c r="CH101" s="32">
        <v>0</v>
      </c>
      <c r="CI101" s="32">
        <v>0</v>
      </c>
      <c r="CJ101" s="32">
        <v>0</v>
      </c>
      <c r="CK101" s="32">
        <v>0</v>
      </c>
      <c r="CL101" s="32">
        <v>0</v>
      </c>
      <c r="CM101" s="32">
        <v>0</v>
      </c>
      <c r="CN101" s="32">
        <v>0</v>
      </c>
      <c r="CO101" s="32">
        <v>0</v>
      </c>
      <c r="CP101" s="32">
        <v>0</v>
      </c>
      <c r="CQ101" s="32">
        <v>1374.7</v>
      </c>
      <c r="CR101" s="32">
        <v>0</v>
      </c>
      <c r="CS101" s="32">
        <v>0</v>
      </c>
      <c r="CT101" s="32">
        <v>1000</v>
      </c>
      <c r="CU101" s="32">
        <v>374.7</v>
      </c>
      <c r="CV101" s="32">
        <v>1759.3</v>
      </c>
      <c r="CW101" s="32">
        <v>0</v>
      </c>
      <c r="CX101" s="32">
        <v>0</v>
      </c>
      <c r="CY101" s="32">
        <v>0</v>
      </c>
      <c r="CZ101" s="32">
        <f t="shared" si="600"/>
        <v>1759.3</v>
      </c>
      <c r="DA101" s="32">
        <v>0</v>
      </c>
      <c r="DB101" s="32">
        <v>0</v>
      </c>
      <c r="DC101" s="32">
        <v>0</v>
      </c>
      <c r="DD101" s="32">
        <v>0</v>
      </c>
      <c r="DE101" s="32">
        <f t="shared" ref="DE101:DE104" si="604">DA101</f>
        <v>0</v>
      </c>
      <c r="DF101" s="32">
        <v>1374.7</v>
      </c>
      <c r="DG101" s="32">
        <v>0</v>
      </c>
      <c r="DH101" s="32">
        <v>0</v>
      </c>
      <c r="DI101" s="32">
        <v>1000</v>
      </c>
      <c r="DJ101" s="32">
        <v>374.7</v>
      </c>
      <c r="DK101" s="32">
        <v>1759.3</v>
      </c>
      <c r="DL101" s="32">
        <v>0</v>
      </c>
      <c r="DM101" s="32">
        <v>0</v>
      </c>
      <c r="DN101" s="32">
        <v>0</v>
      </c>
      <c r="DO101" s="32">
        <f t="shared" si="601"/>
        <v>1759.3</v>
      </c>
      <c r="DP101" s="32">
        <v>0</v>
      </c>
      <c r="DQ101" s="32">
        <v>0</v>
      </c>
      <c r="DR101" s="32">
        <v>0</v>
      </c>
      <c r="DS101" s="32">
        <v>0</v>
      </c>
      <c r="DT101" s="32">
        <f t="shared" ref="DT101:DT104" si="605">DP101</f>
        <v>0</v>
      </c>
      <c r="DU101" s="13" t="s">
        <v>251</v>
      </c>
    </row>
    <row r="102" spans="1:125" s="1" customFormat="1" ht="168.75" x14ac:dyDescent="0.2">
      <c r="A102" s="11" t="s">
        <v>483</v>
      </c>
      <c r="B102" s="11" t="s">
        <v>484</v>
      </c>
      <c r="C102" s="10" t="s">
        <v>485</v>
      </c>
      <c r="D102" s="18" t="s">
        <v>541</v>
      </c>
      <c r="E102" s="18" t="s">
        <v>0</v>
      </c>
      <c r="F102" s="18" t="s">
        <v>0</v>
      </c>
      <c r="G102" s="18" t="s">
        <v>0</v>
      </c>
      <c r="H102" s="18" t="s">
        <v>0</v>
      </c>
      <c r="I102" s="18" t="s">
        <v>0</v>
      </c>
      <c r="J102" s="18" t="s">
        <v>0</v>
      </c>
      <c r="K102" s="18" t="s">
        <v>0</v>
      </c>
      <c r="L102" s="18" t="s">
        <v>0</v>
      </c>
      <c r="M102" s="18" t="s">
        <v>0</v>
      </c>
      <c r="N102" s="18" t="s">
        <v>0</v>
      </c>
      <c r="O102" s="18" t="s">
        <v>0</v>
      </c>
      <c r="P102" s="18" t="s">
        <v>0</v>
      </c>
      <c r="Q102" s="18" t="s">
        <v>0</v>
      </c>
      <c r="R102" s="18" t="s">
        <v>0</v>
      </c>
      <c r="S102" s="18" t="s">
        <v>0</v>
      </c>
      <c r="T102" s="18" t="s">
        <v>0</v>
      </c>
      <c r="U102" s="18" t="s">
        <v>0</v>
      </c>
      <c r="V102" s="18" t="s">
        <v>0</v>
      </c>
      <c r="W102" s="18" t="s">
        <v>0</v>
      </c>
      <c r="X102" s="18" t="s">
        <v>0</v>
      </c>
      <c r="Y102" s="18" t="s">
        <v>0</v>
      </c>
      <c r="Z102" s="18" t="s">
        <v>0</v>
      </c>
      <c r="AA102" s="18" t="s">
        <v>0</v>
      </c>
      <c r="AB102" s="18" t="s">
        <v>0</v>
      </c>
      <c r="AC102" s="18" t="s">
        <v>0</v>
      </c>
      <c r="AD102" s="18" t="s">
        <v>621</v>
      </c>
      <c r="AE102" s="12"/>
      <c r="AF102" s="12"/>
      <c r="AG102" s="3" t="s">
        <v>0</v>
      </c>
      <c r="AH102" s="3" t="s">
        <v>255</v>
      </c>
      <c r="AI102" s="32">
        <v>1334.1</v>
      </c>
      <c r="AJ102" s="32">
        <v>1334.1</v>
      </c>
      <c r="AK102" s="32">
        <v>0</v>
      </c>
      <c r="AL102" s="33">
        <v>0</v>
      </c>
      <c r="AM102" s="32">
        <v>0</v>
      </c>
      <c r="AN102" s="32">
        <v>0</v>
      </c>
      <c r="AO102" s="32">
        <v>0</v>
      </c>
      <c r="AP102" s="32">
        <v>0</v>
      </c>
      <c r="AQ102" s="32">
        <v>1334.1</v>
      </c>
      <c r="AR102" s="32">
        <v>1334.1</v>
      </c>
      <c r="AS102" s="32">
        <v>9352.4</v>
      </c>
      <c r="AT102" s="32">
        <v>0</v>
      </c>
      <c r="AU102" s="32">
        <v>0</v>
      </c>
      <c r="AV102" s="32">
        <v>0</v>
      </c>
      <c r="AW102" s="32">
        <f t="shared" si="598"/>
        <v>9352.4</v>
      </c>
      <c r="AX102" s="32">
        <v>0</v>
      </c>
      <c r="AY102" s="32">
        <v>0</v>
      </c>
      <c r="AZ102" s="32">
        <v>0</v>
      </c>
      <c r="BA102" s="32">
        <v>0</v>
      </c>
      <c r="BB102" s="32">
        <f t="shared" si="602"/>
        <v>0</v>
      </c>
      <c r="BC102" s="32">
        <v>0</v>
      </c>
      <c r="BD102" s="32">
        <v>0</v>
      </c>
      <c r="BE102" s="32">
        <v>0</v>
      </c>
      <c r="BF102" s="32">
        <v>0</v>
      </c>
      <c r="BG102" s="32">
        <v>0</v>
      </c>
      <c r="BH102" s="32">
        <v>0</v>
      </c>
      <c r="BI102" s="32">
        <v>0</v>
      </c>
      <c r="BJ102" s="32">
        <v>0</v>
      </c>
      <c r="BK102" s="32">
        <v>0</v>
      </c>
      <c r="BL102" s="32">
        <v>0</v>
      </c>
      <c r="BM102" s="32">
        <v>1334.1</v>
      </c>
      <c r="BN102" s="32">
        <v>1334.1</v>
      </c>
      <c r="BO102" s="32">
        <v>0</v>
      </c>
      <c r="BP102" s="32">
        <v>0</v>
      </c>
      <c r="BQ102" s="32">
        <v>0</v>
      </c>
      <c r="BR102" s="32">
        <v>0</v>
      </c>
      <c r="BS102" s="32">
        <v>0</v>
      </c>
      <c r="BT102" s="32">
        <v>0</v>
      </c>
      <c r="BU102" s="32">
        <v>1334.1</v>
      </c>
      <c r="BV102" s="32">
        <v>1334.1</v>
      </c>
      <c r="BW102" s="32">
        <v>9352.4</v>
      </c>
      <c r="BX102" s="32">
        <v>0</v>
      </c>
      <c r="BY102" s="32">
        <v>0</v>
      </c>
      <c r="BZ102" s="32">
        <v>0</v>
      </c>
      <c r="CA102" s="32">
        <f t="shared" si="599"/>
        <v>9352.4</v>
      </c>
      <c r="CB102" s="32">
        <v>0</v>
      </c>
      <c r="CC102" s="32">
        <v>0</v>
      </c>
      <c r="CD102" s="32">
        <v>0</v>
      </c>
      <c r="CE102" s="32">
        <v>0</v>
      </c>
      <c r="CF102" s="32">
        <f t="shared" si="603"/>
        <v>0</v>
      </c>
      <c r="CG102" s="32">
        <v>0</v>
      </c>
      <c r="CH102" s="32">
        <v>0</v>
      </c>
      <c r="CI102" s="32">
        <v>0</v>
      </c>
      <c r="CJ102" s="32">
        <v>0</v>
      </c>
      <c r="CK102" s="32">
        <v>0</v>
      </c>
      <c r="CL102" s="32">
        <v>0</v>
      </c>
      <c r="CM102" s="32">
        <v>0</v>
      </c>
      <c r="CN102" s="32">
        <v>0</v>
      </c>
      <c r="CO102" s="32">
        <v>0</v>
      </c>
      <c r="CP102" s="32">
        <v>0</v>
      </c>
      <c r="CQ102" s="32">
        <v>1334.1</v>
      </c>
      <c r="CR102" s="32">
        <v>0</v>
      </c>
      <c r="CS102" s="32">
        <v>0</v>
      </c>
      <c r="CT102" s="32">
        <v>0</v>
      </c>
      <c r="CU102" s="32">
        <v>1334.1</v>
      </c>
      <c r="CV102" s="32">
        <v>9352.4</v>
      </c>
      <c r="CW102" s="32">
        <v>0</v>
      </c>
      <c r="CX102" s="32">
        <v>0</v>
      </c>
      <c r="CY102" s="32">
        <v>0</v>
      </c>
      <c r="CZ102" s="32">
        <f t="shared" si="600"/>
        <v>9352.4</v>
      </c>
      <c r="DA102" s="32">
        <v>0</v>
      </c>
      <c r="DB102" s="32">
        <v>0</v>
      </c>
      <c r="DC102" s="32">
        <v>0</v>
      </c>
      <c r="DD102" s="32">
        <v>0</v>
      </c>
      <c r="DE102" s="32">
        <f t="shared" si="604"/>
        <v>0</v>
      </c>
      <c r="DF102" s="32">
        <v>1334.1</v>
      </c>
      <c r="DG102" s="32">
        <v>0</v>
      </c>
      <c r="DH102" s="32">
        <v>0</v>
      </c>
      <c r="DI102" s="32">
        <v>0</v>
      </c>
      <c r="DJ102" s="32">
        <v>1334.1</v>
      </c>
      <c r="DK102" s="32">
        <v>9352.4</v>
      </c>
      <c r="DL102" s="32">
        <v>0</v>
      </c>
      <c r="DM102" s="32">
        <v>0</v>
      </c>
      <c r="DN102" s="32">
        <v>0</v>
      </c>
      <c r="DO102" s="32">
        <f t="shared" si="601"/>
        <v>9352.4</v>
      </c>
      <c r="DP102" s="32">
        <v>0</v>
      </c>
      <c r="DQ102" s="32">
        <v>0</v>
      </c>
      <c r="DR102" s="32">
        <v>0</v>
      </c>
      <c r="DS102" s="32">
        <v>0</v>
      </c>
      <c r="DT102" s="32">
        <f t="shared" si="605"/>
        <v>0</v>
      </c>
      <c r="DU102" s="13" t="s">
        <v>251</v>
      </c>
    </row>
    <row r="103" spans="1:125" s="1" customFormat="1" ht="168.75" x14ac:dyDescent="0.2">
      <c r="A103" s="11" t="s">
        <v>486</v>
      </c>
      <c r="B103" s="11" t="s">
        <v>487</v>
      </c>
      <c r="C103" s="10" t="s">
        <v>488</v>
      </c>
      <c r="D103" s="18" t="s">
        <v>541</v>
      </c>
      <c r="E103" s="18" t="s">
        <v>0</v>
      </c>
      <c r="F103" s="18" t="s">
        <v>0</v>
      </c>
      <c r="G103" s="18" t="s">
        <v>0</v>
      </c>
      <c r="H103" s="18" t="s">
        <v>0</v>
      </c>
      <c r="I103" s="18" t="s">
        <v>0</v>
      </c>
      <c r="J103" s="18" t="s">
        <v>0</v>
      </c>
      <c r="K103" s="18" t="s">
        <v>0</v>
      </c>
      <c r="L103" s="18" t="s">
        <v>0</v>
      </c>
      <c r="M103" s="18" t="s">
        <v>0</v>
      </c>
      <c r="N103" s="18" t="s">
        <v>0</v>
      </c>
      <c r="O103" s="18" t="s">
        <v>0</v>
      </c>
      <c r="P103" s="18" t="s">
        <v>0</v>
      </c>
      <c r="Q103" s="18" t="s">
        <v>0</v>
      </c>
      <c r="R103" s="18" t="s">
        <v>0</v>
      </c>
      <c r="S103" s="18" t="s">
        <v>0</v>
      </c>
      <c r="T103" s="18" t="s">
        <v>0</v>
      </c>
      <c r="U103" s="18" t="s">
        <v>0</v>
      </c>
      <c r="V103" s="18" t="s">
        <v>0</v>
      </c>
      <c r="W103" s="18" t="s">
        <v>0</v>
      </c>
      <c r="X103" s="18" t="s">
        <v>0</v>
      </c>
      <c r="Y103" s="18" t="s">
        <v>0</v>
      </c>
      <c r="Z103" s="18" t="s">
        <v>0</v>
      </c>
      <c r="AA103" s="18" t="s">
        <v>0</v>
      </c>
      <c r="AB103" s="18" t="s">
        <v>0</v>
      </c>
      <c r="AC103" s="18" t="s">
        <v>0</v>
      </c>
      <c r="AD103" s="18" t="s">
        <v>621</v>
      </c>
      <c r="AE103" s="12"/>
      <c r="AF103" s="12"/>
      <c r="AG103" s="3" t="s">
        <v>0</v>
      </c>
      <c r="AH103" s="3" t="s">
        <v>182</v>
      </c>
      <c r="AI103" s="32">
        <v>3061.2</v>
      </c>
      <c r="AJ103" s="32">
        <v>3061.2</v>
      </c>
      <c r="AK103" s="32">
        <v>0</v>
      </c>
      <c r="AL103" s="33">
        <v>0</v>
      </c>
      <c r="AM103" s="32">
        <v>0</v>
      </c>
      <c r="AN103" s="32">
        <v>0</v>
      </c>
      <c r="AO103" s="32">
        <v>0</v>
      </c>
      <c r="AP103" s="32">
        <v>0</v>
      </c>
      <c r="AQ103" s="32">
        <v>3061.2</v>
      </c>
      <c r="AR103" s="32">
        <v>3061.2</v>
      </c>
      <c r="AS103" s="32">
        <v>2510.1999999999998</v>
      </c>
      <c r="AT103" s="32">
        <v>0</v>
      </c>
      <c r="AU103" s="32">
        <v>0</v>
      </c>
      <c r="AV103" s="32">
        <v>0</v>
      </c>
      <c r="AW103" s="32">
        <f t="shared" si="598"/>
        <v>2510.1999999999998</v>
      </c>
      <c r="AX103" s="32">
        <v>400</v>
      </c>
      <c r="AY103" s="32">
        <v>0</v>
      </c>
      <c r="AZ103" s="32">
        <v>0</v>
      </c>
      <c r="BA103" s="32">
        <v>0</v>
      </c>
      <c r="BB103" s="32">
        <f t="shared" si="602"/>
        <v>400</v>
      </c>
      <c r="BC103" s="32">
        <v>400</v>
      </c>
      <c r="BD103" s="32">
        <v>0</v>
      </c>
      <c r="BE103" s="32">
        <v>0</v>
      </c>
      <c r="BF103" s="32">
        <v>0</v>
      </c>
      <c r="BG103" s="32">
        <v>400</v>
      </c>
      <c r="BH103" s="32">
        <v>400</v>
      </c>
      <c r="BI103" s="32">
        <v>0</v>
      </c>
      <c r="BJ103" s="32">
        <v>0</v>
      </c>
      <c r="BK103" s="32">
        <v>0</v>
      </c>
      <c r="BL103" s="32">
        <v>400</v>
      </c>
      <c r="BM103" s="32">
        <v>3061.2</v>
      </c>
      <c r="BN103" s="32">
        <v>3061.2</v>
      </c>
      <c r="BO103" s="32">
        <v>0</v>
      </c>
      <c r="BP103" s="32">
        <v>0</v>
      </c>
      <c r="BQ103" s="32">
        <v>0</v>
      </c>
      <c r="BR103" s="32">
        <v>0</v>
      </c>
      <c r="BS103" s="32">
        <v>0</v>
      </c>
      <c r="BT103" s="32">
        <v>0</v>
      </c>
      <c r="BU103" s="32">
        <v>3061.2</v>
      </c>
      <c r="BV103" s="32">
        <v>3061.2</v>
      </c>
      <c r="BW103" s="32">
        <v>2510.1999999999998</v>
      </c>
      <c r="BX103" s="32">
        <v>0</v>
      </c>
      <c r="BY103" s="32">
        <v>0</v>
      </c>
      <c r="BZ103" s="32">
        <v>0</v>
      </c>
      <c r="CA103" s="32">
        <f t="shared" si="599"/>
        <v>2510.1999999999998</v>
      </c>
      <c r="CB103" s="32">
        <v>400</v>
      </c>
      <c r="CC103" s="32">
        <v>0</v>
      </c>
      <c r="CD103" s="32">
        <v>0</v>
      </c>
      <c r="CE103" s="32">
        <v>0</v>
      </c>
      <c r="CF103" s="32">
        <f t="shared" si="603"/>
        <v>400</v>
      </c>
      <c r="CG103" s="32">
        <v>400</v>
      </c>
      <c r="CH103" s="32">
        <v>0</v>
      </c>
      <c r="CI103" s="32">
        <v>0</v>
      </c>
      <c r="CJ103" s="32">
        <v>0</v>
      </c>
      <c r="CK103" s="32">
        <v>400</v>
      </c>
      <c r="CL103" s="32">
        <v>400</v>
      </c>
      <c r="CM103" s="32">
        <v>0</v>
      </c>
      <c r="CN103" s="32">
        <v>0</v>
      </c>
      <c r="CO103" s="32">
        <v>0</v>
      </c>
      <c r="CP103" s="32">
        <v>400</v>
      </c>
      <c r="CQ103" s="32">
        <v>3061.2</v>
      </c>
      <c r="CR103" s="32">
        <v>0</v>
      </c>
      <c r="CS103" s="32">
        <v>0</v>
      </c>
      <c r="CT103" s="32">
        <v>0</v>
      </c>
      <c r="CU103" s="32">
        <v>3061.2</v>
      </c>
      <c r="CV103" s="32">
        <v>2510.1999999999998</v>
      </c>
      <c r="CW103" s="32">
        <v>0</v>
      </c>
      <c r="CX103" s="32">
        <v>0</v>
      </c>
      <c r="CY103" s="32">
        <v>0</v>
      </c>
      <c r="CZ103" s="32">
        <f t="shared" si="600"/>
        <v>2510.1999999999998</v>
      </c>
      <c r="DA103" s="32">
        <v>400</v>
      </c>
      <c r="DB103" s="32">
        <v>0</v>
      </c>
      <c r="DC103" s="32">
        <v>0</v>
      </c>
      <c r="DD103" s="32">
        <v>0</v>
      </c>
      <c r="DE103" s="32">
        <f t="shared" si="604"/>
        <v>400</v>
      </c>
      <c r="DF103" s="32">
        <v>3061.2</v>
      </c>
      <c r="DG103" s="32">
        <v>0</v>
      </c>
      <c r="DH103" s="32">
        <v>0</v>
      </c>
      <c r="DI103" s="32">
        <v>0</v>
      </c>
      <c r="DJ103" s="32">
        <v>3061.2</v>
      </c>
      <c r="DK103" s="32">
        <v>2510.1999999999998</v>
      </c>
      <c r="DL103" s="32">
        <v>0</v>
      </c>
      <c r="DM103" s="32">
        <v>0</v>
      </c>
      <c r="DN103" s="32">
        <v>0</v>
      </c>
      <c r="DO103" s="32">
        <f t="shared" si="601"/>
        <v>2510.1999999999998</v>
      </c>
      <c r="DP103" s="32">
        <v>400</v>
      </c>
      <c r="DQ103" s="32">
        <v>0</v>
      </c>
      <c r="DR103" s="32">
        <v>0</v>
      </c>
      <c r="DS103" s="32">
        <v>0</v>
      </c>
      <c r="DT103" s="32">
        <f t="shared" si="605"/>
        <v>400</v>
      </c>
      <c r="DU103" s="13" t="s">
        <v>251</v>
      </c>
    </row>
    <row r="104" spans="1:125" s="1" customFormat="1" ht="168.75" x14ac:dyDescent="0.2">
      <c r="A104" s="11" t="s">
        <v>489</v>
      </c>
      <c r="B104" s="11" t="s">
        <v>490</v>
      </c>
      <c r="C104" s="10" t="s">
        <v>491</v>
      </c>
      <c r="D104" s="18" t="s">
        <v>541</v>
      </c>
      <c r="E104" s="18" t="s">
        <v>0</v>
      </c>
      <c r="F104" s="18" t="s">
        <v>0</v>
      </c>
      <c r="G104" s="18" t="s">
        <v>0</v>
      </c>
      <c r="H104" s="18" t="s">
        <v>0</v>
      </c>
      <c r="I104" s="18" t="s">
        <v>0</v>
      </c>
      <c r="J104" s="18" t="s">
        <v>0</v>
      </c>
      <c r="K104" s="18" t="s">
        <v>0</v>
      </c>
      <c r="L104" s="18" t="s">
        <v>0</v>
      </c>
      <c r="M104" s="18" t="s">
        <v>0</v>
      </c>
      <c r="N104" s="18" t="s">
        <v>0</v>
      </c>
      <c r="O104" s="18" t="s">
        <v>0</v>
      </c>
      <c r="P104" s="18" t="s">
        <v>0</v>
      </c>
      <c r="Q104" s="18" t="s">
        <v>0</v>
      </c>
      <c r="R104" s="18" t="s">
        <v>0</v>
      </c>
      <c r="S104" s="18" t="s">
        <v>0</v>
      </c>
      <c r="T104" s="18" t="s">
        <v>0</v>
      </c>
      <c r="U104" s="18" t="s">
        <v>0</v>
      </c>
      <c r="V104" s="18" t="s">
        <v>0</v>
      </c>
      <c r="W104" s="18" t="s">
        <v>0</v>
      </c>
      <c r="X104" s="18" t="s">
        <v>0</v>
      </c>
      <c r="Y104" s="18" t="s">
        <v>0</v>
      </c>
      <c r="Z104" s="18" t="s">
        <v>0</v>
      </c>
      <c r="AA104" s="18" t="s">
        <v>0</v>
      </c>
      <c r="AB104" s="18" t="s">
        <v>0</v>
      </c>
      <c r="AC104" s="18" t="s">
        <v>0</v>
      </c>
      <c r="AD104" s="18" t="s">
        <v>621</v>
      </c>
      <c r="AE104" s="12"/>
      <c r="AF104" s="12"/>
      <c r="AG104" s="3" t="s">
        <v>0</v>
      </c>
      <c r="AH104" s="3" t="s">
        <v>492</v>
      </c>
      <c r="AI104" s="32">
        <v>51041.2</v>
      </c>
      <c r="AJ104" s="32">
        <v>51041.2</v>
      </c>
      <c r="AK104" s="32">
        <v>0</v>
      </c>
      <c r="AL104" s="33">
        <v>0</v>
      </c>
      <c r="AM104" s="32">
        <v>1897.1</v>
      </c>
      <c r="AN104" s="32">
        <v>1897.1</v>
      </c>
      <c r="AO104" s="32">
        <v>0</v>
      </c>
      <c r="AP104" s="32">
        <v>0</v>
      </c>
      <c r="AQ104" s="32">
        <v>49144.1</v>
      </c>
      <c r="AR104" s="32">
        <v>49144.1</v>
      </c>
      <c r="AS104" s="32">
        <f>69566.5+0.1</f>
        <v>69566.600000000006</v>
      </c>
      <c r="AT104" s="32">
        <v>0</v>
      </c>
      <c r="AU104" s="32">
        <v>0</v>
      </c>
      <c r="AV104" s="32">
        <v>0</v>
      </c>
      <c r="AW104" s="32">
        <f t="shared" si="598"/>
        <v>69566.600000000006</v>
      </c>
      <c r="AX104" s="32">
        <v>0</v>
      </c>
      <c r="AY104" s="32">
        <v>0</v>
      </c>
      <c r="AZ104" s="32">
        <v>0</v>
      </c>
      <c r="BA104" s="32">
        <v>0</v>
      </c>
      <c r="BB104" s="32">
        <f t="shared" si="602"/>
        <v>0</v>
      </c>
      <c r="BC104" s="32">
        <v>0</v>
      </c>
      <c r="BD104" s="32">
        <v>0</v>
      </c>
      <c r="BE104" s="32">
        <v>0</v>
      </c>
      <c r="BF104" s="32">
        <v>0</v>
      </c>
      <c r="BG104" s="32">
        <f>BC104</f>
        <v>0</v>
      </c>
      <c r="BH104" s="32">
        <v>200070.5</v>
      </c>
      <c r="BI104" s="32">
        <v>0</v>
      </c>
      <c r="BJ104" s="32">
        <v>0</v>
      </c>
      <c r="BK104" s="32">
        <v>0</v>
      </c>
      <c r="BL104" s="32">
        <f>BH104</f>
        <v>200070.5</v>
      </c>
      <c r="BM104" s="32">
        <v>51041.2</v>
      </c>
      <c r="BN104" s="32">
        <v>51041.2</v>
      </c>
      <c r="BO104" s="32">
        <v>0</v>
      </c>
      <c r="BP104" s="32">
        <v>0</v>
      </c>
      <c r="BQ104" s="32">
        <v>1897.1</v>
      </c>
      <c r="BR104" s="32">
        <v>1897.1</v>
      </c>
      <c r="BS104" s="32">
        <v>0</v>
      </c>
      <c r="BT104" s="32">
        <v>0</v>
      </c>
      <c r="BU104" s="32">
        <v>49144.1</v>
      </c>
      <c r="BV104" s="32">
        <v>49144.1</v>
      </c>
      <c r="BW104" s="32">
        <f>69566.5+0.1</f>
        <v>69566.600000000006</v>
      </c>
      <c r="BX104" s="32">
        <v>0</v>
      </c>
      <c r="BY104" s="32">
        <v>0</v>
      </c>
      <c r="BZ104" s="32">
        <v>0</v>
      </c>
      <c r="CA104" s="32">
        <f t="shared" si="599"/>
        <v>69566.600000000006</v>
      </c>
      <c r="CB104" s="32">
        <v>0</v>
      </c>
      <c r="CC104" s="32">
        <v>0</v>
      </c>
      <c r="CD104" s="32">
        <v>0</v>
      </c>
      <c r="CE104" s="32">
        <v>0</v>
      </c>
      <c r="CF104" s="32">
        <f t="shared" si="603"/>
        <v>0</v>
      </c>
      <c r="CG104" s="32">
        <v>0</v>
      </c>
      <c r="CH104" s="32">
        <v>0</v>
      </c>
      <c r="CI104" s="32">
        <v>0</v>
      </c>
      <c r="CJ104" s="32">
        <v>0</v>
      </c>
      <c r="CK104" s="32">
        <f>CG104</f>
        <v>0</v>
      </c>
      <c r="CL104" s="32">
        <v>200070.5</v>
      </c>
      <c r="CM104" s="32">
        <v>0</v>
      </c>
      <c r="CN104" s="32">
        <v>0</v>
      </c>
      <c r="CO104" s="32">
        <v>0</v>
      </c>
      <c r="CP104" s="32">
        <f>CL104</f>
        <v>200070.5</v>
      </c>
      <c r="CQ104" s="32">
        <v>51041.2</v>
      </c>
      <c r="CR104" s="32">
        <v>0</v>
      </c>
      <c r="CS104" s="32">
        <v>1897.1</v>
      </c>
      <c r="CT104" s="32">
        <v>0</v>
      </c>
      <c r="CU104" s="32">
        <v>49144.1</v>
      </c>
      <c r="CV104" s="32">
        <f>69566.5+0.1</f>
        <v>69566.600000000006</v>
      </c>
      <c r="CW104" s="32">
        <v>0</v>
      </c>
      <c r="CX104" s="32">
        <v>0</v>
      </c>
      <c r="CY104" s="32">
        <v>0</v>
      </c>
      <c r="CZ104" s="32">
        <f t="shared" si="600"/>
        <v>69566.600000000006</v>
      </c>
      <c r="DA104" s="32">
        <v>0</v>
      </c>
      <c r="DB104" s="32">
        <v>0</v>
      </c>
      <c r="DC104" s="32">
        <v>0</v>
      </c>
      <c r="DD104" s="32">
        <v>0</v>
      </c>
      <c r="DE104" s="32">
        <f t="shared" si="604"/>
        <v>0</v>
      </c>
      <c r="DF104" s="32">
        <v>51041.2</v>
      </c>
      <c r="DG104" s="32">
        <v>0</v>
      </c>
      <c r="DH104" s="32">
        <v>1897.1</v>
      </c>
      <c r="DI104" s="32">
        <v>0</v>
      </c>
      <c r="DJ104" s="32">
        <v>49144.1</v>
      </c>
      <c r="DK104" s="32">
        <f>69566.5+0.1</f>
        <v>69566.600000000006</v>
      </c>
      <c r="DL104" s="32">
        <v>0</v>
      </c>
      <c r="DM104" s="32">
        <v>0</v>
      </c>
      <c r="DN104" s="32">
        <v>0</v>
      </c>
      <c r="DO104" s="32">
        <f t="shared" si="601"/>
        <v>69566.600000000006</v>
      </c>
      <c r="DP104" s="32">
        <v>0</v>
      </c>
      <c r="DQ104" s="32">
        <v>0</v>
      </c>
      <c r="DR104" s="32">
        <v>0</v>
      </c>
      <c r="DS104" s="32">
        <v>0</v>
      </c>
      <c r="DT104" s="32">
        <f t="shared" si="605"/>
        <v>0</v>
      </c>
      <c r="DU104" s="13" t="s">
        <v>251</v>
      </c>
    </row>
    <row r="105" spans="1:125" s="1" customFormat="1" ht="31.5" x14ac:dyDescent="0.2">
      <c r="A105" s="11" t="s">
        <v>493</v>
      </c>
      <c r="B105" s="11" t="s">
        <v>494</v>
      </c>
      <c r="C105" s="10" t="s">
        <v>495</v>
      </c>
      <c r="D105" s="12" t="s">
        <v>0</v>
      </c>
      <c r="E105" s="12" t="s">
        <v>0</v>
      </c>
      <c r="F105" s="12" t="s">
        <v>0</v>
      </c>
      <c r="G105" s="12" t="s">
        <v>0</v>
      </c>
      <c r="H105" s="12" t="s">
        <v>0</v>
      </c>
      <c r="I105" s="12" t="s">
        <v>0</v>
      </c>
      <c r="J105" s="12" t="s">
        <v>0</v>
      </c>
      <c r="K105" s="12" t="s">
        <v>0</v>
      </c>
      <c r="L105" s="12" t="s">
        <v>0</v>
      </c>
      <c r="M105" s="12" t="s">
        <v>0</v>
      </c>
      <c r="N105" s="12" t="s">
        <v>0</v>
      </c>
      <c r="O105" s="12" t="s">
        <v>0</v>
      </c>
      <c r="P105" s="12" t="s">
        <v>0</v>
      </c>
      <c r="Q105" s="12" t="s">
        <v>0</v>
      </c>
      <c r="R105" s="12" t="s">
        <v>0</v>
      </c>
      <c r="S105" s="12" t="s">
        <v>0</v>
      </c>
      <c r="T105" s="12" t="s">
        <v>0</v>
      </c>
      <c r="U105" s="12" t="s">
        <v>0</v>
      </c>
      <c r="V105" s="12" t="s">
        <v>0</v>
      </c>
      <c r="W105" s="12" t="s">
        <v>0</v>
      </c>
      <c r="X105" s="12" t="s">
        <v>0</v>
      </c>
      <c r="Y105" s="12" t="s">
        <v>0</v>
      </c>
      <c r="Z105" s="12" t="s">
        <v>0</v>
      </c>
      <c r="AA105" s="12" t="s">
        <v>0</v>
      </c>
      <c r="AB105" s="12" t="s">
        <v>0</v>
      </c>
      <c r="AC105" s="12" t="s">
        <v>0</v>
      </c>
      <c r="AD105" s="12"/>
      <c r="AE105" s="12"/>
      <c r="AF105" s="12"/>
      <c r="AG105" s="3" t="s">
        <v>0</v>
      </c>
      <c r="AH105" s="3" t="s">
        <v>0</v>
      </c>
      <c r="AI105" s="32">
        <v>0</v>
      </c>
      <c r="AJ105" s="32">
        <v>0</v>
      </c>
      <c r="AK105" s="32">
        <v>0</v>
      </c>
      <c r="AL105" s="33">
        <v>0</v>
      </c>
      <c r="AM105" s="32">
        <v>0</v>
      </c>
      <c r="AN105" s="32">
        <v>0</v>
      </c>
      <c r="AO105" s="32">
        <v>0</v>
      </c>
      <c r="AP105" s="32">
        <v>0</v>
      </c>
      <c r="AQ105" s="32">
        <v>0</v>
      </c>
      <c r="AR105" s="32">
        <v>0</v>
      </c>
      <c r="AS105" s="32">
        <v>0</v>
      </c>
      <c r="AT105" s="32">
        <v>0</v>
      </c>
      <c r="AU105" s="32">
        <v>0</v>
      </c>
      <c r="AV105" s="32">
        <v>0</v>
      </c>
      <c r="AW105" s="32">
        <v>0</v>
      </c>
      <c r="AX105" s="32">
        <v>0</v>
      </c>
      <c r="AY105" s="32">
        <v>0</v>
      </c>
      <c r="AZ105" s="32">
        <v>0</v>
      </c>
      <c r="BA105" s="32">
        <v>0</v>
      </c>
      <c r="BB105" s="32">
        <v>0</v>
      </c>
      <c r="BC105" s="32">
        <v>74870</v>
      </c>
      <c r="BD105" s="32">
        <v>0</v>
      </c>
      <c r="BE105" s="32">
        <v>0</v>
      </c>
      <c r="BF105" s="32">
        <v>0</v>
      </c>
      <c r="BG105" s="32">
        <f>BC105</f>
        <v>74870</v>
      </c>
      <c r="BH105" s="32">
        <v>158500</v>
      </c>
      <c r="BI105" s="32">
        <v>0</v>
      </c>
      <c r="BJ105" s="32">
        <v>0</v>
      </c>
      <c r="BK105" s="32">
        <v>0</v>
      </c>
      <c r="BL105" s="32">
        <f>BH105</f>
        <v>158500</v>
      </c>
      <c r="BM105" s="32">
        <v>0</v>
      </c>
      <c r="BN105" s="32">
        <v>0</v>
      </c>
      <c r="BO105" s="32">
        <v>0</v>
      </c>
      <c r="BP105" s="32">
        <v>0</v>
      </c>
      <c r="BQ105" s="32">
        <v>0</v>
      </c>
      <c r="BR105" s="32">
        <v>0</v>
      </c>
      <c r="BS105" s="32">
        <v>0</v>
      </c>
      <c r="BT105" s="32">
        <v>0</v>
      </c>
      <c r="BU105" s="32">
        <v>0</v>
      </c>
      <c r="BV105" s="32">
        <v>0</v>
      </c>
      <c r="BW105" s="32">
        <v>0</v>
      </c>
      <c r="BX105" s="32">
        <v>0</v>
      </c>
      <c r="BY105" s="32">
        <v>0</v>
      </c>
      <c r="BZ105" s="32">
        <v>0</v>
      </c>
      <c r="CA105" s="32">
        <v>0</v>
      </c>
      <c r="CB105" s="32">
        <v>0</v>
      </c>
      <c r="CC105" s="32">
        <v>0</v>
      </c>
      <c r="CD105" s="32">
        <v>0</v>
      </c>
      <c r="CE105" s="32">
        <v>0</v>
      </c>
      <c r="CF105" s="32">
        <v>0</v>
      </c>
      <c r="CG105" s="32">
        <v>74870</v>
      </c>
      <c r="CH105" s="32">
        <v>0</v>
      </c>
      <c r="CI105" s="32">
        <v>0</v>
      </c>
      <c r="CJ105" s="32">
        <v>0</v>
      </c>
      <c r="CK105" s="32">
        <f>CG105</f>
        <v>74870</v>
      </c>
      <c r="CL105" s="32">
        <v>158500</v>
      </c>
      <c r="CM105" s="32">
        <v>0</v>
      </c>
      <c r="CN105" s="32">
        <v>0</v>
      </c>
      <c r="CO105" s="32">
        <v>0</v>
      </c>
      <c r="CP105" s="32">
        <f>CL105</f>
        <v>158500</v>
      </c>
      <c r="CQ105" s="32">
        <v>0</v>
      </c>
      <c r="CR105" s="32">
        <v>0</v>
      </c>
      <c r="CS105" s="32">
        <v>0</v>
      </c>
      <c r="CT105" s="32">
        <v>0</v>
      </c>
      <c r="CU105" s="32">
        <v>0</v>
      </c>
      <c r="CV105" s="32">
        <v>0</v>
      </c>
      <c r="CW105" s="32">
        <v>0</v>
      </c>
      <c r="CX105" s="32">
        <v>0</v>
      </c>
      <c r="CY105" s="32">
        <v>0</v>
      </c>
      <c r="CZ105" s="32">
        <v>0</v>
      </c>
      <c r="DA105" s="32">
        <v>0</v>
      </c>
      <c r="DB105" s="32">
        <v>0</v>
      </c>
      <c r="DC105" s="32">
        <v>0</v>
      </c>
      <c r="DD105" s="32">
        <v>0</v>
      </c>
      <c r="DE105" s="32">
        <v>0</v>
      </c>
      <c r="DF105" s="32">
        <v>0</v>
      </c>
      <c r="DG105" s="32">
        <v>0</v>
      </c>
      <c r="DH105" s="32">
        <v>0</v>
      </c>
      <c r="DI105" s="32">
        <v>0</v>
      </c>
      <c r="DJ105" s="32">
        <v>0</v>
      </c>
      <c r="DK105" s="32">
        <v>0</v>
      </c>
      <c r="DL105" s="32">
        <v>0</v>
      </c>
      <c r="DM105" s="32">
        <v>0</v>
      </c>
      <c r="DN105" s="32">
        <v>0</v>
      </c>
      <c r="DO105" s="32">
        <v>0</v>
      </c>
      <c r="DP105" s="32">
        <v>0</v>
      </c>
      <c r="DQ105" s="32">
        <v>0</v>
      </c>
      <c r="DR105" s="32">
        <v>0</v>
      </c>
      <c r="DS105" s="32">
        <v>0</v>
      </c>
      <c r="DT105" s="32">
        <v>0</v>
      </c>
      <c r="DU105" s="13" t="s">
        <v>251</v>
      </c>
    </row>
    <row r="106" spans="1:125" s="1" customFormat="1" x14ac:dyDescent="0.2">
      <c r="A106" s="11" t="s">
        <v>0</v>
      </c>
      <c r="B106" s="11" t="s">
        <v>496</v>
      </c>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36">
        <v>5772166.4000000004</v>
      </c>
      <c r="AJ106" s="36">
        <v>5291152.4000000004</v>
      </c>
      <c r="AK106" s="36">
        <v>80680.5</v>
      </c>
      <c r="AL106" s="36">
        <v>79924.7</v>
      </c>
      <c r="AM106" s="36">
        <v>1826390.5</v>
      </c>
      <c r="AN106" s="36">
        <v>1806989.8</v>
      </c>
      <c r="AO106" s="36">
        <v>330663.2</v>
      </c>
      <c r="AP106" s="36">
        <v>319997</v>
      </c>
      <c r="AQ106" s="36">
        <v>3534432.2</v>
      </c>
      <c r="AR106" s="36">
        <v>3084240.9</v>
      </c>
      <c r="AS106" s="36">
        <f>AS11</f>
        <v>5583842.3000000007</v>
      </c>
      <c r="AT106" s="36">
        <f t="shared" ref="AT106:BL106" si="606">AT11</f>
        <v>217193.40000000002</v>
      </c>
      <c r="AU106" s="36">
        <f t="shared" si="606"/>
        <v>1741470.7</v>
      </c>
      <c r="AV106" s="36">
        <f t="shared" si="606"/>
        <v>204900</v>
      </c>
      <c r="AW106" s="36">
        <f t="shared" si="606"/>
        <v>3420278.1999999997</v>
      </c>
      <c r="AX106" s="36">
        <f t="shared" si="606"/>
        <v>5566665</v>
      </c>
      <c r="AY106" s="36">
        <f t="shared" si="606"/>
        <v>90416.3</v>
      </c>
      <c r="AZ106" s="36">
        <f t="shared" si="606"/>
        <v>1412402</v>
      </c>
      <c r="BA106" s="36">
        <f t="shared" si="606"/>
        <v>200750</v>
      </c>
      <c r="BB106" s="36">
        <f t="shared" si="606"/>
        <v>3863096.7</v>
      </c>
      <c r="BC106" s="36">
        <f t="shared" si="606"/>
        <v>4468388.3</v>
      </c>
      <c r="BD106" s="36">
        <f t="shared" si="606"/>
        <v>90264.9</v>
      </c>
      <c r="BE106" s="36">
        <f t="shared" si="606"/>
        <v>1367939.5</v>
      </c>
      <c r="BF106" s="36">
        <f t="shared" si="606"/>
        <v>0</v>
      </c>
      <c r="BG106" s="36">
        <f t="shared" si="606"/>
        <v>3010183.9</v>
      </c>
      <c r="BH106" s="36">
        <f t="shared" si="606"/>
        <v>4643577.8</v>
      </c>
      <c r="BI106" s="36">
        <f t="shared" si="606"/>
        <v>90264.9</v>
      </c>
      <c r="BJ106" s="36">
        <f t="shared" si="606"/>
        <v>1367939.5</v>
      </c>
      <c r="BK106" s="36">
        <f t="shared" si="606"/>
        <v>0</v>
      </c>
      <c r="BL106" s="36">
        <f t="shared" si="606"/>
        <v>3185373.4</v>
      </c>
      <c r="BM106" s="36">
        <v>4997425.3</v>
      </c>
      <c r="BN106" s="36">
        <v>4739099.8</v>
      </c>
      <c r="BO106" s="36">
        <v>63024.800000000003</v>
      </c>
      <c r="BP106" s="36">
        <v>62393.1</v>
      </c>
      <c r="BQ106" s="36">
        <v>1512240.2</v>
      </c>
      <c r="BR106" s="36">
        <v>1505013.9</v>
      </c>
      <c r="BS106" s="36">
        <v>270935.90000000002</v>
      </c>
      <c r="BT106" s="36">
        <v>262038.1</v>
      </c>
      <c r="BU106" s="36">
        <v>3151224.4</v>
      </c>
      <c r="BV106" s="36">
        <v>2909654.7</v>
      </c>
      <c r="BW106" s="36">
        <f>BW11</f>
        <v>4798052.8000000007</v>
      </c>
      <c r="BX106" s="36">
        <f t="shared" ref="BX106:CP106" si="607">BX11</f>
        <v>182088.10000000003</v>
      </c>
      <c r="BY106" s="36">
        <f t="shared" si="607"/>
        <v>1667032.7</v>
      </c>
      <c r="BZ106" s="36">
        <f t="shared" si="607"/>
        <v>88913</v>
      </c>
      <c r="CA106" s="36">
        <f t="shared" si="607"/>
        <v>2860019</v>
      </c>
      <c r="CB106" s="36">
        <f t="shared" si="607"/>
        <v>4754287.7</v>
      </c>
      <c r="CC106" s="36">
        <f t="shared" si="607"/>
        <v>90416.3</v>
      </c>
      <c r="CD106" s="36">
        <f t="shared" si="607"/>
        <v>1337411</v>
      </c>
      <c r="CE106" s="36">
        <f t="shared" si="607"/>
        <v>187063</v>
      </c>
      <c r="CF106" s="36">
        <f t="shared" si="607"/>
        <v>3139397.4</v>
      </c>
      <c r="CG106" s="36">
        <f t="shared" si="607"/>
        <v>4303848.1000000006</v>
      </c>
      <c r="CH106" s="36">
        <f t="shared" si="607"/>
        <v>90264.9</v>
      </c>
      <c r="CI106" s="36">
        <f t="shared" si="607"/>
        <v>1364601.2</v>
      </c>
      <c r="CJ106" s="36">
        <f t="shared" si="607"/>
        <v>0</v>
      </c>
      <c r="CK106" s="36">
        <f t="shared" si="607"/>
        <v>2848982.0000000005</v>
      </c>
      <c r="CL106" s="36">
        <f t="shared" si="607"/>
        <v>4619099.9000000004</v>
      </c>
      <c r="CM106" s="36">
        <f t="shared" si="607"/>
        <v>90264.9</v>
      </c>
      <c r="CN106" s="36">
        <f t="shared" si="607"/>
        <v>1364601.2</v>
      </c>
      <c r="CO106" s="36">
        <f t="shared" si="607"/>
        <v>0</v>
      </c>
      <c r="CP106" s="36">
        <f t="shared" si="607"/>
        <v>3164233.8000000003</v>
      </c>
      <c r="CQ106" s="36">
        <v>5772166.5</v>
      </c>
      <c r="CR106" s="36">
        <v>80680.5</v>
      </c>
      <c r="CS106" s="36">
        <v>1826390.5</v>
      </c>
      <c r="CT106" s="36">
        <v>330663.2</v>
      </c>
      <c r="CU106" s="36">
        <v>3534432.3</v>
      </c>
      <c r="CV106" s="36">
        <f>CV11</f>
        <v>5583842.3000000007</v>
      </c>
      <c r="CW106" s="36">
        <f t="shared" ref="CW106:DE106" si="608">CW11</f>
        <v>217193.40000000002</v>
      </c>
      <c r="CX106" s="36">
        <f t="shared" si="608"/>
        <v>1741470.7</v>
      </c>
      <c r="CY106" s="36">
        <f t="shared" si="608"/>
        <v>204900</v>
      </c>
      <c r="CZ106" s="36">
        <f t="shared" si="608"/>
        <v>3420278.1999999997</v>
      </c>
      <c r="DA106" s="36">
        <f t="shared" si="608"/>
        <v>5566665</v>
      </c>
      <c r="DB106" s="36">
        <f t="shared" si="608"/>
        <v>90416.3</v>
      </c>
      <c r="DC106" s="36">
        <f t="shared" si="608"/>
        <v>1412402</v>
      </c>
      <c r="DD106" s="36">
        <f t="shared" si="608"/>
        <v>200750</v>
      </c>
      <c r="DE106" s="36">
        <f t="shared" si="608"/>
        <v>3863096.7</v>
      </c>
      <c r="DF106" s="36">
        <v>4997425.4000000004</v>
      </c>
      <c r="DG106" s="36">
        <v>63024.800000000003</v>
      </c>
      <c r="DH106" s="36">
        <v>1512240.2</v>
      </c>
      <c r="DI106" s="36">
        <v>270935.90000000002</v>
      </c>
      <c r="DJ106" s="36">
        <v>3151224.5</v>
      </c>
      <c r="DK106" s="36">
        <f>DK11</f>
        <v>4798052.8000000007</v>
      </c>
      <c r="DL106" s="36">
        <f t="shared" ref="DL106:DT106" si="609">DL11</f>
        <v>182088.10000000003</v>
      </c>
      <c r="DM106" s="36">
        <f t="shared" si="609"/>
        <v>1667032.7</v>
      </c>
      <c r="DN106" s="36">
        <f t="shared" si="609"/>
        <v>88913</v>
      </c>
      <c r="DO106" s="36">
        <f t="shared" si="609"/>
        <v>2860019</v>
      </c>
      <c r="DP106" s="36">
        <f t="shared" si="609"/>
        <v>4754287.7</v>
      </c>
      <c r="DQ106" s="36">
        <f t="shared" si="609"/>
        <v>90416.3</v>
      </c>
      <c r="DR106" s="36">
        <f t="shared" si="609"/>
        <v>1337411</v>
      </c>
      <c r="DS106" s="36">
        <f t="shared" si="609"/>
        <v>187063</v>
      </c>
      <c r="DT106" s="36">
        <f t="shared" si="609"/>
        <v>3139397.4</v>
      </c>
      <c r="DU106" s="14" t="s">
        <v>0</v>
      </c>
    </row>
    <row r="107" spans="1:125" s="67" customFormat="1" x14ac:dyDescent="0.2">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38"/>
      <c r="BN107" s="38"/>
      <c r="BO107" s="38"/>
      <c r="BP107" s="38"/>
      <c r="BQ107" s="38"/>
      <c r="BR107" s="38"/>
      <c r="BS107" s="38"/>
      <c r="BT107" s="38"/>
      <c r="BU107" s="38"/>
      <c r="BV107" s="38"/>
      <c r="BW107" s="38"/>
      <c r="BX107" s="38"/>
      <c r="BY107" s="38"/>
      <c r="BZ107" s="38"/>
      <c r="CA107" s="38"/>
      <c r="CB107" s="38"/>
      <c r="CC107" s="38"/>
      <c r="CD107" s="38"/>
      <c r="CE107" s="38"/>
      <c r="CF107" s="3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row>
  </sheetData>
  <autoFilter ref="A10:DU106"/>
  <mergeCells count="110">
    <mergeCell ref="B2:T2"/>
    <mergeCell ref="B3:T3"/>
    <mergeCell ref="DT8:DT9"/>
    <mergeCell ref="DK8:DK9"/>
    <mergeCell ref="DL8:DL9"/>
    <mergeCell ref="DM8:DM9"/>
    <mergeCell ref="DN8:DN9"/>
    <mergeCell ref="DO8:DO9"/>
    <mergeCell ref="DP8:DP9"/>
    <mergeCell ref="DQ8:DQ9"/>
    <mergeCell ref="DR8:DR9"/>
    <mergeCell ref="DS8:DS9"/>
    <mergeCell ref="DB8:DB9"/>
    <mergeCell ref="DC8:DC9"/>
    <mergeCell ref="DD8:DD9"/>
    <mergeCell ref="DE8:DE9"/>
    <mergeCell ref="DF8:DF9"/>
    <mergeCell ref="DG8:DG9"/>
    <mergeCell ref="DH8:DH9"/>
    <mergeCell ref="DI8:DI9"/>
    <mergeCell ref="DJ8:DJ9"/>
    <mergeCell ref="CS8:CS9"/>
    <mergeCell ref="CT8:CT9"/>
    <mergeCell ref="CW8:CW9"/>
    <mergeCell ref="CX8:CX9"/>
    <mergeCell ref="CY8:CY9"/>
    <mergeCell ref="CZ8:CZ9"/>
    <mergeCell ref="DA8:DA9"/>
    <mergeCell ref="CD8:CD9"/>
    <mergeCell ref="CE8:CE9"/>
    <mergeCell ref="CF8:CF9"/>
    <mergeCell ref="CG8:CG9"/>
    <mergeCell ref="CH8:CK8"/>
    <mergeCell ref="CL8:CL9"/>
    <mergeCell ref="CM8:CP8"/>
    <mergeCell ref="CQ8:CQ9"/>
    <mergeCell ref="CR8:CR9"/>
    <mergeCell ref="K8:M8"/>
    <mergeCell ref="N8:Q8"/>
    <mergeCell ref="R8:T8"/>
    <mergeCell ref="U8:W8"/>
    <mergeCell ref="BA8:BA9"/>
    <mergeCell ref="BB8:BB9"/>
    <mergeCell ref="BC8:BC9"/>
    <mergeCell ref="BD8:BG8"/>
    <mergeCell ref="BH8:BH9"/>
    <mergeCell ref="AY8:AY9"/>
    <mergeCell ref="AZ8:AZ9"/>
    <mergeCell ref="AO8:AP8"/>
    <mergeCell ref="AQ8:AR8"/>
    <mergeCell ref="A4:C4"/>
    <mergeCell ref="AD6:AF8"/>
    <mergeCell ref="DF5:DT5"/>
    <mergeCell ref="DU5:DU9"/>
    <mergeCell ref="D6:W7"/>
    <mergeCell ref="X6:AC7"/>
    <mergeCell ref="AI6:AR7"/>
    <mergeCell ref="AS6:AW7"/>
    <mergeCell ref="AX6:BB7"/>
    <mergeCell ref="BC6:BL7"/>
    <mergeCell ref="BM6:BV7"/>
    <mergeCell ref="BW6:CA7"/>
    <mergeCell ref="CB6:CF7"/>
    <mergeCell ref="CG6:CP7"/>
    <mergeCell ref="CQ6:CU7"/>
    <mergeCell ref="CV6:CZ7"/>
    <mergeCell ref="DA6:DE7"/>
    <mergeCell ref="DF6:DJ7"/>
    <mergeCell ref="DK6:DO7"/>
    <mergeCell ref="DP6:DT7"/>
    <mergeCell ref="D8:F8"/>
    <mergeCell ref="G8:J8"/>
    <mergeCell ref="BY8:BY9"/>
    <mergeCell ref="BZ8:BZ9"/>
    <mergeCell ref="CA8:CA9"/>
    <mergeCell ref="CB8:CB9"/>
    <mergeCell ref="CC8:CC9"/>
    <mergeCell ref="CU8:CU9"/>
    <mergeCell ref="CV8:CV9"/>
    <mergeCell ref="A1:B1"/>
    <mergeCell ref="D1:AH1"/>
    <mergeCell ref="AI1:DU1"/>
    <mergeCell ref="A5:A8"/>
    <mergeCell ref="B5:B8"/>
    <mergeCell ref="C5:C8"/>
    <mergeCell ref="D5:AC5"/>
    <mergeCell ref="AG5:AG9"/>
    <mergeCell ref="AH5:AH8"/>
    <mergeCell ref="AI5:BL5"/>
    <mergeCell ref="BM5:CP5"/>
    <mergeCell ref="CQ5:DE5"/>
    <mergeCell ref="X8:Z8"/>
    <mergeCell ref="AA8:AC8"/>
    <mergeCell ref="AI8:AJ8"/>
    <mergeCell ref="AK8:AL8"/>
    <mergeCell ref="AM8:AN8"/>
    <mergeCell ref="AS8:AS9"/>
    <mergeCell ref="AT8:AT9"/>
    <mergeCell ref="AU8:AU9"/>
    <mergeCell ref="AV8:AV9"/>
    <mergeCell ref="AW8:AW9"/>
    <mergeCell ref="AX8:AX9"/>
    <mergeCell ref="BU8:BV8"/>
    <mergeCell ref="BW8:BW9"/>
    <mergeCell ref="BX8:BX9"/>
    <mergeCell ref="BI8:BL8"/>
    <mergeCell ref="BM8:BN8"/>
    <mergeCell ref="BO8:BP8"/>
    <mergeCell ref="BQ8:BR8"/>
    <mergeCell ref="BS8:BT8"/>
  </mergeCells>
  <pageMargins left="0.19685039370078741" right="0.19685039370078741" top="0.19685039370078741" bottom="0.19685039370078741"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Table1</vt:lpstr>
      <vt:lpstr>Table1!Заголовки_для_печати</vt:lpstr>
      <vt:lpstr>Table1!Область_печати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2024-11-20T02:39:16Z</dcterms:modified>
</cp:coreProperties>
</file>