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35" windowWidth="18195" windowHeight="11460" activeTab="3"/>
  </bookViews>
  <sheets>
    <sheet name="ПДУ муницип. " sheetId="13" r:id="rId1"/>
    <sheet name="ПДУ собств." sheetId="12" r:id="rId2"/>
    <sheet name="2017" sheetId="4" r:id="rId3"/>
    <sheet name="2018" sheetId="8" r:id="rId4"/>
    <sheet name="2018 (2)" sheetId="15" state="hidden" r:id="rId5"/>
    <sheet name="2019" sheetId="9" r:id="rId6"/>
    <sheet name="2019 (2)" sheetId="16" state="hidden" r:id="rId7"/>
    <sheet name="2020" sheetId="10" r:id="rId8"/>
    <sheet name="2020 (2)" sheetId="17" state="hidden" r:id="rId9"/>
    <sheet name="2021" sheetId="11" r:id="rId10"/>
    <sheet name="2021 (2)" sheetId="18" state="hidden" r:id="rId11"/>
    <sheet name="Эк.РСЯ" sheetId="2" r:id="rId12"/>
    <sheet name="Лист3" sheetId="3" r:id="rId13"/>
  </sheets>
  <definedNames>
    <definedName name="_xlnm.Print_Area" localSheetId="2">'2017'!$A$1:$M$24</definedName>
    <definedName name="_xlnm.Print_Area" localSheetId="3">'2018'!$A$1:$M$28</definedName>
    <definedName name="_xlnm.Print_Area" localSheetId="4">'2018 (2)'!$A$1:$M$27</definedName>
    <definedName name="_xlnm.Print_Area" localSheetId="5">'2019'!$A$1:$M$24</definedName>
    <definedName name="_xlnm.Print_Area" localSheetId="6">'2019 (2)'!$A$1:$M$26</definedName>
    <definedName name="_xlnm.Print_Area" localSheetId="7">'2020'!$A$1:$M$26</definedName>
    <definedName name="_xlnm.Print_Area" localSheetId="8">'2020 (2)'!$A$1:$M$26</definedName>
    <definedName name="_xlnm.Print_Area" localSheetId="9">'2021'!$A$1:$M$21</definedName>
    <definedName name="_xlnm.Print_Area" localSheetId="10">'2021 (2)'!$A$1:$M$18</definedName>
    <definedName name="_xlnm.Print_Area" localSheetId="0">'ПДУ муницип. '!$A$1:$L$78</definedName>
    <definedName name="_xlnm.Print_Area" localSheetId="1">'ПДУ собств.'!$A$1:$L$58</definedName>
  </definedNames>
  <calcPr calcId="145621"/>
</workbook>
</file>

<file path=xl/calcChain.xml><?xml version="1.0" encoding="utf-8"?>
<calcChain xmlns="http://schemas.openxmlformats.org/spreadsheetml/2006/main">
  <c r="I27" i="13" l="1"/>
  <c r="I21" i="13"/>
  <c r="I19" i="10" l="1"/>
  <c r="I14" i="11" l="1"/>
  <c r="F18" i="11"/>
  <c r="F20" i="10"/>
  <c r="F23" i="4"/>
  <c r="F45" i="13"/>
  <c r="F27" i="13"/>
  <c r="F17" i="13" l="1"/>
  <c r="F21" i="13"/>
  <c r="F32" i="13"/>
  <c r="F36" i="13"/>
  <c r="I11" i="10" l="1"/>
  <c r="I28" i="13" l="1"/>
  <c r="D23" i="4" l="1"/>
  <c r="D24" i="8"/>
  <c r="D61" i="13" l="1"/>
  <c r="I62" i="13"/>
  <c r="I11" i="9"/>
  <c r="I12" i="10" l="1"/>
  <c r="I13" i="16"/>
  <c r="I13" i="4"/>
  <c r="K58" i="12" l="1"/>
  <c r="J58" i="12"/>
  <c r="L57" i="12"/>
  <c r="K57" i="12"/>
  <c r="J57" i="12"/>
  <c r="L56" i="12"/>
  <c r="K56" i="12"/>
  <c r="J56" i="12"/>
  <c r="K77" i="13"/>
  <c r="M77" i="13"/>
  <c r="F15" i="18"/>
  <c r="D15" i="18"/>
  <c r="I14" i="18"/>
  <c r="I13" i="18"/>
  <c r="I12" i="18"/>
  <c r="I11" i="18"/>
  <c r="I10" i="18"/>
  <c r="I9" i="18"/>
  <c r="H19" i="17"/>
  <c r="I19" i="17" s="1"/>
  <c r="H18" i="17"/>
  <c r="H17" i="17"/>
  <c r="I17" i="17" s="1"/>
  <c r="H16" i="17"/>
  <c r="I16" i="17" s="1"/>
  <c r="H15" i="17"/>
  <c r="I15" i="17" s="1"/>
  <c r="H12" i="17"/>
  <c r="I12" i="17" s="1"/>
  <c r="H9" i="17"/>
  <c r="I9" i="17" s="1"/>
  <c r="F20" i="17"/>
  <c r="D20" i="17"/>
  <c r="I18" i="17"/>
  <c r="I13" i="17"/>
  <c r="I10" i="17"/>
  <c r="F22" i="16"/>
  <c r="D22" i="16"/>
  <c r="D18" i="2" s="1"/>
  <c r="I21" i="16"/>
  <c r="I20" i="16"/>
  <c r="I19" i="16"/>
  <c r="I18" i="16"/>
  <c r="I17" i="16"/>
  <c r="I16" i="16"/>
  <c r="I15" i="16"/>
  <c r="I11" i="16"/>
  <c r="I10" i="16"/>
  <c r="I9" i="16"/>
  <c r="F23" i="15"/>
  <c r="D23" i="15"/>
  <c r="I22" i="15"/>
  <c r="I21" i="15"/>
  <c r="I20" i="15"/>
  <c r="I18" i="15"/>
  <c r="I17" i="15"/>
  <c r="I15" i="15"/>
  <c r="I14" i="15"/>
  <c r="I12" i="15"/>
  <c r="I10" i="15"/>
  <c r="I9" i="15"/>
  <c r="I60" i="13"/>
  <c r="I59" i="13"/>
  <c r="I58" i="13"/>
  <c r="I57" i="13"/>
  <c r="I55" i="13"/>
  <c r="I54" i="13"/>
  <c r="I53" i="13"/>
  <c r="I52" i="13"/>
  <c r="I51" i="13"/>
  <c r="I49" i="13"/>
  <c r="I48" i="13"/>
  <c r="I47" i="13"/>
  <c r="I46" i="13"/>
  <c r="D45" i="13"/>
  <c r="I43" i="13"/>
  <c r="I41" i="13"/>
  <c r="I40" i="13"/>
  <c r="I39" i="13"/>
  <c r="I38" i="13"/>
  <c r="I37" i="13"/>
  <c r="D36" i="13"/>
  <c r="I35" i="13"/>
  <c r="I33" i="13"/>
  <c r="D32" i="13"/>
  <c r="I29" i="13"/>
  <c r="D27" i="13"/>
  <c r="I25" i="13"/>
  <c r="I24" i="13"/>
  <c r="I23" i="13"/>
  <c r="D21" i="13"/>
  <c r="I19" i="13"/>
  <c r="D17" i="13"/>
  <c r="I15" i="13"/>
  <c r="D10" i="13"/>
  <c r="G57" i="12"/>
  <c r="G43" i="12"/>
  <c r="D43" i="12"/>
  <c r="I43" i="12" s="1"/>
  <c r="I29" i="12"/>
  <c r="I28" i="12"/>
  <c r="I27" i="12"/>
  <c r="F26" i="12"/>
  <c r="D26" i="12"/>
  <c r="I42" i="12"/>
  <c r="I41" i="12"/>
  <c r="I40" i="12"/>
  <c r="F39" i="12"/>
  <c r="I38" i="12"/>
  <c r="I37" i="12"/>
  <c r="I36" i="12"/>
  <c r="I35" i="12"/>
  <c r="I34" i="12"/>
  <c r="I33" i="12"/>
  <c r="I32" i="12"/>
  <c r="I31" i="12"/>
  <c r="F30" i="12"/>
  <c r="D30" i="12"/>
  <c r="I25" i="12"/>
  <c r="I24" i="12"/>
  <c r="I23" i="12"/>
  <c r="F22" i="12"/>
  <c r="D22" i="12"/>
  <c r="I21" i="12"/>
  <c r="I20" i="12"/>
  <c r="I19" i="12"/>
  <c r="E50" i="12" s="1"/>
  <c r="F18" i="12"/>
  <c r="D18" i="12"/>
  <c r="I17" i="12"/>
  <c r="I16" i="12"/>
  <c r="F15" i="12"/>
  <c r="D15" i="12"/>
  <c r="I14" i="12"/>
  <c r="I13" i="12" s="1"/>
  <c r="F13" i="12"/>
  <c r="D13" i="12"/>
  <c r="I12" i="12"/>
  <c r="I11" i="12"/>
  <c r="F10" i="12"/>
  <c r="D10" i="12"/>
  <c r="C18" i="2" l="1"/>
  <c r="F19" i="2"/>
  <c r="E18" i="2"/>
  <c r="D39" i="12"/>
  <c r="D44" i="12" s="1"/>
  <c r="G58" i="12" s="1"/>
  <c r="M57" i="12"/>
  <c r="F44" i="12"/>
  <c r="G56" i="12" s="1"/>
  <c r="E19" i="2"/>
  <c r="E20" i="2" s="1"/>
  <c r="D19" i="2"/>
  <c r="D20" i="2" s="1"/>
  <c r="M56" i="12"/>
  <c r="I45" i="13"/>
  <c r="I17" i="13"/>
  <c r="F63" i="13"/>
  <c r="C19" i="2"/>
  <c r="L58" i="12"/>
  <c r="F18" i="2" s="1"/>
  <c r="I10" i="13"/>
  <c r="I32" i="13"/>
  <c r="I36" i="13"/>
  <c r="I15" i="18"/>
  <c r="I20" i="17"/>
  <c r="I22" i="16"/>
  <c r="I23" i="15"/>
  <c r="E51" i="12"/>
  <c r="E52" i="12"/>
  <c r="I26" i="12"/>
  <c r="I30" i="12"/>
  <c r="I15" i="12"/>
  <c r="I18" i="12"/>
  <c r="I22" i="12"/>
  <c r="I39" i="12"/>
  <c r="I10" i="12"/>
  <c r="C20" i="2" l="1"/>
  <c r="F20" i="2"/>
  <c r="E53" i="12"/>
  <c r="I44" i="12"/>
  <c r="M58" i="12"/>
  <c r="I17" i="9" l="1"/>
  <c r="I16" i="10"/>
  <c r="I15" i="10"/>
  <c r="I13" i="11"/>
  <c r="I12" i="11"/>
  <c r="I11" i="11"/>
  <c r="I10" i="11"/>
  <c r="I9" i="11"/>
  <c r="I18" i="10"/>
  <c r="I17" i="10"/>
  <c r="I14" i="10"/>
  <c r="I9" i="10"/>
  <c r="F20" i="9"/>
  <c r="D20" i="9"/>
  <c r="I19" i="9"/>
  <c r="I18" i="9"/>
  <c r="I16" i="9"/>
  <c r="I15" i="9"/>
  <c r="I14" i="9"/>
  <c r="I13" i="9"/>
  <c r="I9" i="9"/>
  <c r="I18" i="11" l="1"/>
  <c r="I24" i="8"/>
  <c r="G23" i="4" l="1"/>
  <c r="H76" i="13"/>
  <c r="H78" i="13"/>
  <c r="I15" i="4"/>
  <c r="I14" i="4"/>
  <c r="I10" i="4"/>
  <c r="I23" i="4" s="1"/>
  <c r="B18" i="2" l="1"/>
  <c r="M78" i="13"/>
  <c r="B19" i="2"/>
  <c r="G19" i="2" s="1"/>
  <c r="M76" i="13"/>
  <c r="E67" i="13" l="1"/>
  <c r="E72" i="13" s="1"/>
  <c r="B20" i="2"/>
  <c r="G18" i="2"/>
  <c r="G20" i="2" s="1"/>
  <c r="I63" i="13"/>
</calcChain>
</file>

<file path=xl/sharedStrings.xml><?xml version="1.0" encoding="utf-8"?>
<sst xmlns="http://schemas.openxmlformats.org/spreadsheetml/2006/main" count="1055" uniqueCount="226">
  <si>
    <t>№ п/п</t>
  </si>
  <si>
    <t>Количество зарегистрированных в квартире, чел.</t>
  </si>
  <si>
    <t xml:space="preserve">Форма собственности жилого помещения (квартиры) </t>
  </si>
  <si>
    <t>Количество комнат, ед.</t>
  </si>
  <si>
    <t>Справочно:</t>
  </si>
  <si>
    <t>Ответственный квартиросъемщик (Ф.И.О.)</t>
  </si>
  <si>
    <t>Техническая характеристика многоквартирного дома: признан аварийным (основание)</t>
  </si>
  <si>
    <t xml:space="preserve">Год постройки ПДУ </t>
  </si>
  <si>
    <t xml:space="preserve">Адрес </t>
  </si>
  <si>
    <t>Стоимость 1 м2 общей площади жилого помещения*</t>
  </si>
  <si>
    <t>Затраты на приобретение квартиры на вторичном рынке жилья</t>
  </si>
  <si>
    <t>1 линия</t>
  </si>
  <si>
    <t>1.</t>
  </si>
  <si>
    <t>ПДУ 6 Д</t>
  </si>
  <si>
    <t>Муниципальная</t>
  </si>
  <si>
    <t>Приложение № 1</t>
  </si>
  <si>
    <t>2.</t>
  </si>
  <si>
    <t>ПДУ 8</t>
  </si>
  <si>
    <t>3.</t>
  </si>
  <si>
    <t>Документы на экспертизе</t>
  </si>
  <si>
    <t>ПДУ 16</t>
  </si>
  <si>
    <t>4.</t>
  </si>
  <si>
    <t>ПДУ 19А</t>
  </si>
  <si>
    <t>5.</t>
  </si>
  <si>
    <t>ПДУ 24</t>
  </si>
  <si>
    <t>6.</t>
  </si>
  <si>
    <t>ПДУ 24а  кв.№ 1</t>
  </si>
  <si>
    <t>7.</t>
  </si>
  <si>
    <t>Акт о признании аварийным</t>
  </si>
  <si>
    <t>Фактическое проживание</t>
  </si>
  <si>
    <t>проживает</t>
  </si>
  <si>
    <t>снимает по др.адресу</t>
  </si>
  <si>
    <t>Этап переселения</t>
  </si>
  <si>
    <t xml:space="preserve"> Запорожец С.И.</t>
  </si>
  <si>
    <t xml:space="preserve"> Хузахметов Р.З.</t>
  </si>
  <si>
    <t xml:space="preserve"> Сабирзянов Д.Р.</t>
  </si>
  <si>
    <t xml:space="preserve"> Широкова О.Ю.</t>
  </si>
  <si>
    <t xml:space="preserve"> Золотухин С.В.</t>
  </si>
  <si>
    <t xml:space="preserve"> Брускова Е.М.</t>
  </si>
  <si>
    <t xml:space="preserve">2 линия </t>
  </si>
  <si>
    <t>ПДУ 5</t>
  </si>
  <si>
    <t>ПДУ 11</t>
  </si>
  <si>
    <t>ПДУ 18</t>
  </si>
  <si>
    <t>3 линия</t>
  </si>
  <si>
    <t>ПДУ 2</t>
  </si>
  <si>
    <t>ПДУ 6а</t>
  </si>
  <si>
    <t>8.</t>
  </si>
  <si>
    <t>9.</t>
  </si>
  <si>
    <t>10.</t>
  </si>
  <si>
    <t>ПДУ 10</t>
  </si>
  <si>
    <t xml:space="preserve"> Пельменев А.А.</t>
  </si>
  <si>
    <t xml:space="preserve"> Дурманова М.Ф.</t>
  </si>
  <si>
    <t xml:space="preserve"> Пинчук С.Л.</t>
  </si>
  <si>
    <t xml:space="preserve"> Стовбыр А.А.</t>
  </si>
  <si>
    <t xml:space="preserve"> Дашдиев Д.Г.</t>
  </si>
  <si>
    <t xml:space="preserve"> Кожухов А.В.</t>
  </si>
  <si>
    <t>ПДУ 13</t>
  </si>
  <si>
    <t xml:space="preserve"> Шириня В.Б.</t>
  </si>
  <si>
    <t>4 линия</t>
  </si>
  <si>
    <t>ПДУ 6</t>
  </si>
  <si>
    <t xml:space="preserve"> Попов А.Ф.</t>
  </si>
  <si>
    <t xml:space="preserve"> Хусаинов Л.М.</t>
  </si>
  <si>
    <t xml:space="preserve"> Огурцова С.М.</t>
  </si>
  <si>
    <t>5 линия</t>
  </si>
  <si>
    <t>ПДУ 1</t>
  </si>
  <si>
    <t xml:space="preserve"> Лютина А.С.</t>
  </si>
  <si>
    <t xml:space="preserve"> Карпова В.Г.</t>
  </si>
  <si>
    <t>ПДУ 7</t>
  </si>
  <si>
    <t xml:space="preserve"> Галимов В.А.</t>
  </si>
  <si>
    <t>Общая площадь квартиры        кв. м.</t>
  </si>
  <si>
    <t xml:space="preserve"> Дашдиева Г.Т.</t>
  </si>
  <si>
    <t>РАСЧЕТ</t>
  </si>
  <si>
    <t>затрат для переселения граждан из аварийных и подлежащих сносу ПДУ, находящихся в собственности МО "Поселок Чернышевский"</t>
  </si>
  <si>
    <t>Квартал Монтажников</t>
  </si>
  <si>
    <t>ПД 1а</t>
  </si>
  <si>
    <t xml:space="preserve"> Попович Г.Н.</t>
  </si>
  <si>
    <t xml:space="preserve"> Рябов В.Н.</t>
  </si>
  <si>
    <t>ПДУ 11а</t>
  </si>
  <si>
    <t>ПДУ 48</t>
  </si>
  <si>
    <t>дом № 23, кв. 1</t>
  </si>
  <si>
    <t>ПДУ 35</t>
  </si>
  <si>
    <t>ПДУ 22</t>
  </si>
  <si>
    <t>квартал Энергетиков</t>
  </si>
  <si>
    <t>ПДУ 1а</t>
  </si>
  <si>
    <t>к Программе, утвержденной Постановлением</t>
  </si>
  <si>
    <t>№ ______  от _________2017 г</t>
  </si>
  <si>
    <t xml:space="preserve">            за период с 2017 по  2021 гг.</t>
  </si>
  <si>
    <t>ПДУ 2а, кв. 1</t>
  </si>
  <si>
    <t>ПДУ 2а, кв. 2</t>
  </si>
  <si>
    <t xml:space="preserve"> Михеева Л.П.</t>
  </si>
  <si>
    <t xml:space="preserve"> Колесников А.А.</t>
  </si>
  <si>
    <t xml:space="preserve"> Журавель Е.Н.</t>
  </si>
  <si>
    <t xml:space="preserve"> Бедулин В.Н.</t>
  </si>
  <si>
    <t xml:space="preserve"> Гуртовой О.Б.</t>
  </si>
  <si>
    <t xml:space="preserve"> Евграфов А.В.</t>
  </si>
  <si>
    <t xml:space="preserve"> Пасека В.И.</t>
  </si>
  <si>
    <t xml:space="preserve"> Кощеев В.И.</t>
  </si>
  <si>
    <t xml:space="preserve"> Красовский Г.Ф.</t>
  </si>
  <si>
    <t>ПД 1</t>
  </si>
  <si>
    <t>Десятник Э.Н.</t>
  </si>
  <si>
    <t>ПД 6</t>
  </si>
  <si>
    <t>Кучма Т.Е.</t>
  </si>
  <si>
    <t>Андрианов И.В.</t>
  </si>
  <si>
    <t>ПД 9</t>
  </si>
  <si>
    <t>Диндаров В.Г.</t>
  </si>
  <si>
    <t>ПД 10, кв. 2</t>
  </si>
  <si>
    <t>Мотрунчик О.В.</t>
  </si>
  <si>
    <t>ПД 13, кв. 1</t>
  </si>
  <si>
    <t>ПД 14, кв. 1</t>
  </si>
  <si>
    <t>Десятник С.Л.</t>
  </si>
  <si>
    <t>ПД 14, кв. 2</t>
  </si>
  <si>
    <t>Зыкин С.В.</t>
  </si>
  <si>
    <t>Москаленко Н.А.</t>
  </si>
  <si>
    <t>ПД 16, кв. 1</t>
  </si>
  <si>
    <t>ПД 18, кв. 1</t>
  </si>
  <si>
    <t>Говорушкина М.В.</t>
  </si>
  <si>
    <t>ПД 17</t>
  </si>
  <si>
    <t>Львов А.Г.</t>
  </si>
  <si>
    <t>ПДУ 23</t>
  </si>
  <si>
    <t>Потапенко Т.И.</t>
  </si>
  <si>
    <t>ПДУ 26</t>
  </si>
  <si>
    <t>Пастухов А.Д.</t>
  </si>
  <si>
    <t>ИТОГО:</t>
  </si>
  <si>
    <t>Затраты на приобретение квартиры на вторичном рынке жилья (руб.)</t>
  </si>
  <si>
    <t>Стоимость 1 м2 общей площади жилого помещения (руб.)</t>
  </si>
  <si>
    <t xml:space="preserve">Количество граждан, нуждающихся в переселении из аварийных ПД и ПДУ, чел. </t>
  </si>
  <si>
    <t>Количество аварийных, подлежащих сносу ПД и ПДУ, ед.</t>
  </si>
  <si>
    <t>Общая площадь подлежащая расселению, м2</t>
  </si>
  <si>
    <t>Приложение № 1-1</t>
  </si>
  <si>
    <t>Приложение № 1-2</t>
  </si>
  <si>
    <t>Приложение № 1-3</t>
  </si>
  <si>
    <t>в 2019 году - 3 этап</t>
  </si>
  <si>
    <t xml:space="preserve">  в 2018 году - 2 этап</t>
  </si>
  <si>
    <t xml:space="preserve">         в 2017 году - 1 этап</t>
  </si>
  <si>
    <t>Приложение № 1-4</t>
  </si>
  <si>
    <t xml:space="preserve">                  в 2020 году - 4 этап</t>
  </si>
  <si>
    <t>Приложение № 1-5</t>
  </si>
  <si>
    <t xml:space="preserve">                    в 2021 году  -  5 этап</t>
  </si>
  <si>
    <t>Объем финансирования затрат на осуществление мероприятий по переселению граждан из аварийных ПД и ПДУ за период 2017 - 2021 гг.</t>
  </si>
  <si>
    <t xml:space="preserve">1 этап </t>
  </si>
  <si>
    <t>2 этап</t>
  </si>
  <si>
    <t>3 этап</t>
  </si>
  <si>
    <t>4 этап</t>
  </si>
  <si>
    <t>5 этап</t>
  </si>
  <si>
    <t>2017 год</t>
  </si>
  <si>
    <t>2018 год</t>
  </si>
  <si>
    <t xml:space="preserve">2019 год </t>
  </si>
  <si>
    <t>2020 год</t>
  </si>
  <si>
    <t>2021 год</t>
  </si>
  <si>
    <t>рублей</t>
  </si>
  <si>
    <t>Приложение № 2</t>
  </si>
  <si>
    <t>ПДУ 4</t>
  </si>
  <si>
    <t>Собственник  (Ф.И.О.)</t>
  </si>
  <si>
    <t>Шириня А.В.</t>
  </si>
  <si>
    <t>Экспертиза за счет собств-ка</t>
  </si>
  <si>
    <t>Примечание</t>
  </si>
  <si>
    <t>ПДУ 5А</t>
  </si>
  <si>
    <t>Катькало В.В.</t>
  </si>
  <si>
    <t>Чибирякова Л.А.</t>
  </si>
  <si>
    <t>ПДУ 15А</t>
  </si>
  <si>
    <t>ПД 22</t>
  </si>
  <si>
    <t>Шевчик И.И.</t>
  </si>
  <si>
    <t>пустующая</t>
  </si>
  <si>
    <t>ПДУ 3</t>
  </si>
  <si>
    <t>Шамарин В.Н.</t>
  </si>
  <si>
    <t>ПДУ 6а кв.1</t>
  </si>
  <si>
    <t>ПДУ 6а кв.2</t>
  </si>
  <si>
    <t>Захарова А.Р.</t>
  </si>
  <si>
    <t>Лютин С.А.</t>
  </si>
  <si>
    <t>ПДУ 9</t>
  </si>
  <si>
    <t>Шипелина Н.Н.</t>
  </si>
  <si>
    <t>Кибик В.Н.</t>
  </si>
  <si>
    <t>ПДУ 2А</t>
  </si>
  <si>
    <t>Тишкина З.Г.</t>
  </si>
  <si>
    <t>Ахметов А.А.</t>
  </si>
  <si>
    <t>Холод В.Ф.</t>
  </si>
  <si>
    <t>6 линия</t>
  </si>
  <si>
    <t>ПД 13 кв.2</t>
  </si>
  <si>
    <t>ПДУ 14 кв.1</t>
  </si>
  <si>
    <t>ПДУ 14 кв.2</t>
  </si>
  <si>
    <t>Попова Е.А.</t>
  </si>
  <si>
    <t>Житина Л.Я.</t>
  </si>
  <si>
    <t>Номоконов А.В.</t>
  </si>
  <si>
    <t>за период с 2017 по  2021 гг. (бюджетные средства РС(Я))</t>
  </si>
  <si>
    <t>затрат на выплату компенсации собственникам жилья для переселения граждан из аварийных и подлежащих сносу ПДУ</t>
  </si>
  <si>
    <t>ПДУ 20А</t>
  </si>
  <si>
    <t>Дом, 21</t>
  </si>
  <si>
    <t>ПДУ 31</t>
  </si>
  <si>
    <t>ПД 40</t>
  </si>
  <si>
    <t>ПД 47</t>
  </si>
  <si>
    <t>ПДУ 69</t>
  </si>
  <si>
    <t>Савченко А.В.</t>
  </si>
  <si>
    <t>Сокур Л.Д.</t>
  </si>
  <si>
    <t>Гаврик Л.Н.</t>
  </si>
  <si>
    <t>Сорокин А.В.</t>
  </si>
  <si>
    <t>Сорокин В.А.</t>
  </si>
  <si>
    <t>Мухамедьянов А.Р.</t>
  </si>
  <si>
    <t>Тенятов А.И.</t>
  </si>
  <si>
    <t>Сидельник Ю.А.</t>
  </si>
  <si>
    <t>ПДУ 13 кв.2</t>
  </si>
  <si>
    <t>Чернов А.А.</t>
  </si>
  <si>
    <t>Васильева З.А.</t>
  </si>
  <si>
    <t>ПД 18 кв.2</t>
  </si>
  <si>
    <t>ПДУ 27</t>
  </si>
  <si>
    <t>Смородников А.Б.</t>
  </si>
  <si>
    <t>Дом,12, кв1-2</t>
  </si>
  <si>
    <t>Строев Д.П.</t>
  </si>
  <si>
    <t>Объем финансирования затрат на осуществление мероприятий по переселению  из аварийных ПД и ПДУ, гнаходящихся в собственности у граждан  за период 2017 - 2021 гг.</t>
  </si>
  <si>
    <t>Экономия, тыс. руб.</t>
  </si>
  <si>
    <r>
      <t>2017</t>
    </r>
    <r>
      <rPr>
        <sz val="12"/>
        <color theme="1"/>
        <rFont val="Times New Roman"/>
        <family val="1"/>
        <charset val="204"/>
      </rPr>
      <t xml:space="preserve"> (2 п.г.)</t>
    </r>
  </si>
  <si>
    <t>Всего</t>
  </si>
  <si>
    <t>Отопление, Гкал</t>
  </si>
  <si>
    <t>Холодная вода, м3</t>
  </si>
  <si>
    <t>Наименование услуги,  ед. изм.</t>
  </si>
  <si>
    <t>ПДУ 6-а кв.2</t>
  </si>
  <si>
    <t xml:space="preserve">5 линия </t>
  </si>
  <si>
    <t>кв-л.Лесной</t>
  </si>
  <si>
    <t>кв-л.Лесной 8а</t>
  </si>
  <si>
    <t>Ганиева А.Н.</t>
  </si>
  <si>
    <t xml:space="preserve">кв-л.Лесной </t>
  </si>
  <si>
    <t>Глава МО "Посёлок Чернышевский"                                                       М.В.Гончарова</t>
  </si>
  <si>
    <t>Олифор О.</t>
  </si>
  <si>
    <t xml:space="preserve">4 линия 4 </t>
  </si>
  <si>
    <t>42.5</t>
  </si>
  <si>
    <t xml:space="preserve">4 линия  </t>
  </si>
  <si>
    <t>квартал Монтажников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</si>
</sst>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\ _₽"/>
    <numFmt numFmtId="165" formatCode="0.0"/>
    <numFmt numFmtId="166" formatCode="#,##0.0\ _₽"/>
    <numFmt numFmtId="167" formatCode="#,##0\ _₽"/>
    <numFmt numFmtId="168" formatCode="#,##0.00_р_."/>
    <numFmt numFmtId="169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2" xfId="0" applyFont="1" applyBorder="1" applyAlignment="1"/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2" xfId="0" applyNumberFormat="1" applyFont="1" applyBorder="1" applyAlignment="1"/>
    <xf numFmtId="0" fontId="1" fillId="0" borderId="1" xfId="0" applyFont="1" applyBorder="1" applyAlignment="1"/>
    <xf numFmtId="0" fontId="1" fillId="0" borderId="9" xfId="0" applyFont="1" applyBorder="1" applyAlignment="1"/>
    <xf numFmtId="164" fontId="1" fillId="0" borderId="9" xfId="0" applyNumberFormat="1" applyFont="1" applyBorder="1" applyAlignment="1"/>
    <xf numFmtId="0" fontId="3" fillId="0" borderId="1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/>
    <xf numFmtId="164" fontId="5" fillId="0" borderId="2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/>
    <xf numFmtId="0" fontId="5" fillId="0" borderId="9" xfId="0" applyFont="1" applyBorder="1" applyAlignment="1">
      <alignment horizontal="center"/>
    </xf>
    <xf numFmtId="0" fontId="5" fillId="0" borderId="9" xfId="0" applyFont="1" applyBorder="1" applyAlignment="1"/>
    <xf numFmtId="164" fontId="5" fillId="0" borderId="9" xfId="0" applyNumberFormat="1" applyFont="1" applyBorder="1" applyAlignment="1">
      <alignment horizontal="right" wrapText="1"/>
    </xf>
    <xf numFmtId="164" fontId="5" fillId="0" borderId="9" xfId="0" applyNumberFormat="1" applyFont="1" applyBorder="1" applyAlignment="1"/>
    <xf numFmtId="0" fontId="1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1" fillId="0" borderId="16" xfId="0" applyFont="1" applyBorder="1" applyAlignment="1"/>
    <xf numFmtId="0" fontId="1" fillId="0" borderId="16" xfId="0" applyFont="1" applyBorder="1" applyAlignment="1">
      <alignment vertical="top"/>
    </xf>
    <xf numFmtId="0" fontId="1" fillId="0" borderId="16" xfId="0" applyFont="1" applyBorder="1" applyAlignment="1">
      <alignment horizontal="left" vertical="center"/>
    </xf>
    <xf numFmtId="0" fontId="1" fillId="0" borderId="16" xfId="0" applyFont="1" applyBorder="1" applyAlignment="1">
      <alignment horizontal="right" vertical="center"/>
    </xf>
    <xf numFmtId="0" fontId="1" fillId="0" borderId="16" xfId="0" applyFont="1" applyBorder="1" applyAlignment="1">
      <alignment horizontal="right" vertical="center" wrapText="1"/>
    </xf>
    <xf numFmtId="2" fontId="1" fillId="0" borderId="16" xfId="0" applyNumberFormat="1" applyFont="1" applyBorder="1" applyAlignment="1">
      <alignment horizontal="right" wrapText="1"/>
    </xf>
    <xf numFmtId="0" fontId="1" fillId="0" borderId="16" xfId="0" applyFont="1" applyBorder="1"/>
    <xf numFmtId="0" fontId="5" fillId="0" borderId="16" xfId="0" applyFont="1" applyBorder="1" applyAlignment="1">
      <alignment horizontal="center"/>
    </xf>
    <xf numFmtId="0" fontId="4" fillId="0" borderId="16" xfId="0" applyFont="1" applyBorder="1" applyAlignment="1"/>
    <xf numFmtId="0" fontId="5" fillId="0" borderId="16" xfId="0" applyFont="1" applyBorder="1" applyAlignment="1"/>
    <xf numFmtId="164" fontId="5" fillId="0" borderId="16" xfId="0" applyNumberFormat="1" applyFont="1" applyBorder="1" applyAlignment="1">
      <alignment horizontal="right" wrapText="1"/>
    </xf>
    <xf numFmtId="164" fontId="1" fillId="0" borderId="16" xfId="0" applyNumberFormat="1" applyFont="1" applyBorder="1" applyAlignment="1"/>
    <xf numFmtId="164" fontId="5" fillId="0" borderId="1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/>
    <xf numFmtId="164" fontId="5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/>
    <xf numFmtId="164" fontId="1" fillId="0" borderId="1" xfId="0" applyNumberFormat="1" applyFont="1" applyBorder="1" applyAlignment="1"/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/>
    <xf numFmtId="164" fontId="5" fillId="0" borderId="10" xfId="0" applyNumberFormat="1" applyFont="1" applyBorder="1" applyAlignment="1">
      <alignment horizontal="right" wrapText="1"/>
    </xf>
    <xf numFmtId="164" fontId="5" fillId="0" borderId="10" xfId="0" applyNumberFormat="1" applyFont="1" applyBorder="1" applyAlignment="1"/>
    <xf numFmtId="164" fontId="1" fillId="0" borderId="10" xfId="0" applyNumberFormat="1" applyFont="1" applyBorder="1" applyAlignment="1"/>
    <xf numFmtId="0" fontId="1" fillId="0" borderId="10" xfId="0" applyFont="1" applyBorder="1" applyAlignment="1"/>
    <xf numFmtId="0" fontId="1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7" xfId="0" applyFont="1" applyBorder="1" applyAlignment="1"/>
    <xf numFmtId="164" fontId="1" fillId="0" borderId="17" xfId="0" applyNumberFormat="1" applyFont="1" applyBorder="1" applyAlignment="1"/>
    <xf numFmtId="0" fontId="1" fillId="0" borderId="17" xfId="0" applyFont="1" applyBorder="1" applyAlignment="1"/>
    <xf numFmtId="164" fontId="4" fillId="0" borderId="16" xfId="0" applyNumberFormat="1" applyFont="1" applyBorder="1" applyAlignment="1"/>
    <xf numFmtId="167" fontId="4" fillId="0" borderId="16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165" fontId="5" fillId="0" borderId="16" xfId="0" applyNumberFormat="1" applyFont="1" applyBorder="1" applyAlignment="1">
      <alignment horizontal="center"/>
    </xf>
    <xf numFmtId="165" fontId="5" fillId="0" borderId="17" xfId="0" applyNumberFormat="1" applyFont="1" applyBorder="1" applyAlignment="1">
      <alignment horizontal="center"/>
    </xf>
    <xf numFmtId="166" fontId="4" fillId="0" borderId="16" xfId="0" applyNumberFormat="1" applyFont="1" applyBorder="1" applyAlignment="1"/>
    <xf numFmtId="0" fontId="4" fillId="0" borderId="0" xfId="0" applyFont="1" applyAlignment="1"/>
    <xf numFmtId="165" fontId="5" fillId="0" borderId="1" xfId="0" applyNumberFormat="1" applyFont="1" applyBorder="1" applyAlignment="1">
      <alignment horizontal="center"/>
    </xf>
    <xf numFmtId="165" fontId="5" fillId="0" borderId="10" xfId="0" applyNumberFormat="1" applyFont="1" applyBorder="1" applyAlignment="1">
      <alignment horizontal="center"/>
    </xf>
    <xf numFmtId="164" fontId="4" fillId="0" borderId="16" xfId="0" applyNumberFormat="1" applyFont="1" applyBorder="1" applyAlignment="1">
      <alignment horizontal="center" vertical="center" wrapText="1"/>
    </xf>
    <xf numFmtId="0" fontId="1" fillId="0" borderId="18" xfId="0" applyFont="1" applyBorder="1" applyAlignment="1"/>
    <xf numFmtId="0" fontId="4" fillId="0" borderId="18" xfId="0" applyFont="1" applyBorder="1" applyAlignment="1"/>
    <xf numFmtId="165" fontId="5" fillId="0" borderId="2" xfId="0" applyNumberFormat="1" applyFont="1" applyBorder="1" applyAlignment="1">
      <alignment horizontal="left"/>
    </xf>
    <xf numFmtId="166" fontId="4" fillId="0" borderId="16" xfId="0" applyNumberFormat="1" applyFont="1" applyBorder="1" applyAlignment="1">
      <alignment horizontal="center" vertical="center" wrapText="1"/>
    </xf>
    <xf numFmtId="167" fontId="4" fillId="0" borderId="16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" fontId="4" fillId="0" borderId="16" xfId="0" applyNumberFormat="1" applyFont="1" applyBorder="1" applyAlignment="1">
      <alignment horizontal="center"/>
    </xf>
    <xf numFmtId="168" fontId="4" fillId="0" borderId="16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/>
    <xf numFmtId="165" fontId="4" fillId="0" borderId="0" xfId="0" applyNumberFormat="1" applyFont="1" applyBorder="1" applyAlignment="1">
      <alignment horizontal="center"/>
    </xf>
    <xf numFmtId="0" fontId="5" fillId="0" borderId="0" xfId="0" applyFont="1" applyBorder="1" applyAlignment="1"/>
    <xf numFmtId="1" fontId="4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right" wrapText="1"/>
    </xf>
    <xf numFmtId="168" fontId="4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/>
    <xf numFmtId="49" fontId="5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1" fillId="0" borderId="0" xfId="0" applyFont="1" applyBorder="1" applyAlignment="1">
      <alignment horizontal="right"/>
    </xf>
    <xf numFmtId="164" fontId="5" fillId="0" borderId="0" xfId="0" applyNumberFormat="1" applyFont="1" applyBorder="1" applyAlignment="1"/>
    <xf numFmtId="164" fontId="5" fillId="0" borderId="20" xfId="0" applyNumberFormat="1" applyFont="1" applyBorder="1" applyAlignment="1">
      <alignment horizontal="right"/>
    </xf>
    <xf numFmtId="0" fontId="1" fillId="0" borderId="2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0" xfId="0" applyNumberFormat="1" applyFont="1" applyBorder="1" applyAlignment="1">
      <alignment horizontal="right"/>
    </xf>
    <xf numFmtId="169" fontId="4" fillId="0" borderId="16" xfId="0" applyNumberFormat="1" applyFont="1" applyBorder="1" applyAlignment="1">
      <alignment horizontal="center"/>
    </xf>
    <xf numFmtId="169" fontId="7" fillId="0" borderId="1" xfId="0" applyNumberFormat="1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0" fillId="0" borderId="0" xfId="0" applyNumberFormat="1" applyFont="1"/>
    <xf numFmtId="0" fontId="4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/>
    <xf numFmtId="164" fontId="12" fillId="0" borderId="1" xfId="0" applyNumberFormat="1" applyFont="1" applyBorder="1"/>
    <xf numFmtId="164" fontId="11" fillId="0" borderId="1" xfId="0" applyNumberFormat="1" applyFont="1" applyBorder="1"/>
    <xf numFmtId="164" fontId="13" fillId="0" borderId="1" xfId="0" applyNumberFormat="1" applyFont="1" applyBorder="1" applyAlignment="1">
      <alignment horizontal="right"/>
    </xf>
    <xf numFmtId="0" fontId="5" fillId="2" borderId="9" xfId="0" applyFont="1" applyFill="1" applyBorder="1" applyAlignment="1">
      <alignment horizontal="center"/>
    </xf>
    <xf numFmtId="164" fontId="5" fillId="0" borderId="17" xfId="0" applyNumberFormat="1" applyFont="1" applyBorder="1" applyAlignment="1">
      <alignment horizontal="right" wrapText="1"/>
    </xf>
    <xf numFmtId="164" fontId="5" fillId="0" borderId="17" xfId="0" applyNumberFormat="1" applyFont="1" applyBorder="1" applyAlignment="1"/>
    <xf numFmtId="0" fontId="5" fillId="0" borderId="7" xfId="0" applyFont="1" applyBorder="1" applyAlignment="1">
      <alignment horizontal="center"/>
    </xf>
    <xf numFmtId="0" fontId="4" fillId="0" borderId="7" xfId="0" applyFont="1" applyBorder="1" applyAlignment="1"/>
    <xf numFmtId="165" fontId="5" fillId="0" borderId="7" xfId="0" applyNumberFormat="1" applyFont="1" applyBorder="1" applyAlignment="1">
      <alignment horizontal="center"/>
    </xf>
    <xf numFmtId="164" fontId="1" fillId="0" borderId="7" xfId="0" applyNumberFormat="1" applyFont="1" applyBorder="1" applyAlignment="1"/>
    <xf numFmtId="0" fontId="1" fillId="0" borderId="7" xfId="0" applyFont="1" applyBorder="1" applyAlignment="1"/>
    <xf numFmtId="0" fontId="4" fillId="0" borderId="16" xfId="0" applyFont="1" applyBorder="1" applyAlignment="1">
      <alignment horizontal="left"/>
    </xf>
    <xf numFmtId="0" fontId="5" fillId="2" borderId="2" xfId="0" applyFont="1" applyFill="1" applyBorder="1" applyAlignment="1"/>
    <xf numFmtId="165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10" xfId="0" applyNumberFormat="1" applyFont="1" applyBorder="1" applyAlignment="1"/>
    <xf numFmtId="0" fontId="5" fillId="2" borderId="1" xfId="0" applyFont="1" applyFill="1" applyBorder="1" applyAlignment="1"/>
    <xf numFmtId="0" fontId="4" fillId="0" borderId="25" xfId="0" applyFont="1" applyBorder="1" applyAlignment="1"/>
    <xf numFmtId="0" fontId="4" fillId="0" borderId="26" xfId="0" applyFont="1" applyBorder="1" applyAlignment="1"/>
    <xf numFmtId="0" fontId="5" fillId="0" borderId="24" xfId="0" applyFont="1" applyBorder="1" applyAlignment="1">
      <alignment horizontal="center"/>
    </xf>
    <xf numFmtId="0" fontId="1" fillId="0" borderId="28" xfId="0" applyFont="1" applyBorder="1" applyAlignment="1"/>
    <xf numFmtId="0" fontId="5" fillId="2" borderId="7" xfId="0" applyFont="1" applyFill="1" applyBorder="1" applyAlignment="1"/>
    <xf numFmtId="165" fontId="5" fillId="2" borderId="2" xfId="0" applyNumberFormat="1" applyFont="1" applyFill="1" applyBorder="1" applyAlignment="1"/>
    <xf numFmtId="165" fontId="5" fillId="2" borderId="17" xfId="0" applyNumberFormat="1" applyFont="1" applyFill="1" applyBorder="1" applyAlignment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0" fontId="5" fillId="2" borderId="16" xfId="0" applyFont="1" applyFill="1" applyBorder="1" applyAlignment="1"/>
    <xf numFmtId="0" fontId="5" fillId="2" borderId="17" xfId="0" applyFont="1" applyFill="1" applyBorder="1" applyAlignment="1"/>
    <xf numFmtId="164" fontId="5" fillId="2" borderId="16" xfId="0" applyNumberFormat="1" applyFont="1" applyFill="1" applyBorder="1" applyAlignment="1"/>
    <xf numFmtId="164" fontId="5" fillId="2" borderId="10" xfId="0" applyNumberFormat="1" applyFont="1" applyFill="1" applyBorder="1" applyAlignment="1"/>
    <xf numFmtId="0" fontId="4" fillId="0" borderId="10" xfId="0" applyFont="1" applyBorder="1" applyAlignment="1"/>
    <xf numFmtId="0" fontId="5" fillId="0" borderId="29" xfId="0" applyFont="1" applyBorder="1" applyAlignment="1">
      <alignment horizontal="center"/>
    </xf>
    <xf numFmtId="0" fontId="5" fillId="0" borderId="7" xfId="0" applyFont="1" applyBorder="1" applyAlignment="1"/>
    <xf numFmtId="164" fontId="5" fillId="2" borderId="9" xfId="0" applyNumberFormat="1" applyFont="1" applyFill="1" applyBorder="1" applyAlignment="1"/>
    <xf numFmtId="164" fontId="5" fillId="2" borderId="1" xfId="0" applyNumberFormat="1" applyFont="1" applyFill="1" applyBorder="1" applyAlignment="1"/>
    <xf numFmtId="164" fontId="5" fillId="2" borderId="23" xfId="0" applyNumberFormat="1" applyFont="1" applyFill="1" applyBorder="1" applyAlignment="1"/>
    <xf numFmtId="0" fontId="5" fillId="0" borderId="23" xfId="0" applyFont="1" applyBorder="1" applyAlignment="1">
      <alignment horizontal="center"/>
    </xf>
    <xf numFmtId="164" fontId="5" fillId="0" borderId="23" xfId="0" applyNumberFormat="1" applyFont="1" applyBorder="1" applyAlignment="1"/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center"/>
    </xf>
    <xf numFmtId="165" fontId="5" fillId="2" borderId="9" xfId="0" applyNumberFormat="1" applyFont="1" applyFill="1" applyBorder="1" applyAlignment="1">
      <alignment horizontal="center"/>
    </xf>
    <xf numFmtId="0" fontId="4" fillId="2" borderId="16" xfId="0" applyFont="1" applyFill="1" applyBorder="1" applyAlignment="1"/>
    <xf numFmtId="0" fontId="5" fillId="2" borderId="16" xfId="0" applyFont="1" applyFill="1" applyBorder="1" applyAlignment="1">
      <alignment horizontal="center"/>
    </xf>
    <xf numFmtId="166" fontId="4" fillId="2" borderId="16" xfId="0" applyNumberFormat="1" applyFont="1" applyFill="1" applyBorder="1" applyAlignment="1"/>
    <xf numFmtId="0" fontId="5" fillId="2" borderId="17" xfId="0" applyFont="1" applyFill="1" applyBorder="1" applyAlignment="1">
      <alignment horizontal="center"/>
    </xf>
    <xf numFmtId="165" fontId="5" fillId="2" borderId="17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5" fontId="5" fillId="2" borderId="1" xfId="0" applyNumberFormat="1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4" fillId="2" borderId="16" xfId="0" applyNumberFormat="1" applyFont="1" applyFill="1" applyBorder="1" applyAlignment="1">
      <alignment horizontal="center"/>
    </xf>
    <xf numFmtId="165" fontId="5" fillId="2" borderId="2" xfId="0" applyNumberFormat="1" applyFont="1" applyFill="1" applyBorder="1" applyAlignment="1">
      <alignment horizontal="left"/>
    </xf>
    <xf numFmtId="0" fontId="5" fillId="2" borderId="23" xfId="0" applyFont="1" applyFill="1" applyBorder="1" applyAlignment="1"/>
    <xf numFmtId="0" fontId="5" fillId="2" borderId="23" xfId="0" applyFont="1" applyFill="1" applyBorder="1" applyAlignment="1">
      <alignment horizontal="center"/>
    </xf>
    <xf numFmtId="165" fontId="5" fillId="2" borderId="23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/>
    <xf numFmtId="0" fontId="1" fillId="3" borderId="0" xfId="0" applyFont="1" applyFill="1"/>
    <xf numFmtId="164" fontId="5" fillId="2" borderId="2" xfId="0" applyNumberFormat="1" applyFont="1" applyFill="1" applyBorder="1" applyAlignment="1">
      <alignment horizontal="right" wrapText="1"/>
    </xf>
    <xf numFmtId="164" fontId="1" fillId="2" borderId="2" xfId="0" applyNumberFormat="1" applyFont="1" applyFill="1" applyBorder="1" applyAlignment="1"/>
    <xf numFmtId="0" fontId="1" fillId="2" borderId="2" xfId="0" applyFont="1" applyFill="1" applyBorder="1" applyAlignment="1"/>
    <xf numFmtId="164" fontId="1" fillId="2" borderId="9" xfId="0" applyNumberFormat="1" applyFont="1" applyFill="1" applyBorder="1" applyAlignment="1"/>
    <xf numFmtId="167" fontId="4" fillId="2" borderId="16" xfId="0" applyNumberFormat="1" applyFont="1" applyFill="1" applyBorder="1" applyAlignment="1">
      <alignment horizontal="center"/>
    </xf>
    <xf numFmtId="164" fontId="5" fillId="2" borderId="16" xfId="0" applyNumberFormat="1" applyFont="1" applyFill="1" applyBorder="1" applyAlignment="1">
      <alignment horizontal="right" wrapText="1"/>
    </xf>
    <xf numFmtId="164" fontId="4" fillId="2" borderId="16" xfId="0" applyNumberFormat="1" applyFont="1" applyFill="1" applyBorder="1" applyAlignment="1"/>
    <xf numFmtId="164" fontId="1" fillId="2" borderId="16" xfId="0" applyNumberFormat="1" applyFont="1" applyFill="1" applyBorder="1" applyAlignment="1"/>
    <xf numFmtId="0" fontId="1" fillId="2" borderId="16" xfId="0" applyFont="1" applyFill="1" applyBorder="1" applyAlignment="1"/>
    <xf numFmtId="164" fontId="1" fillId="2" borderId="17" xfId="0" applyNumberFormat="1" applyFont="1" applyFill="1" applyBorder="1" applyAlignment="1"/>
    <xf numFmtId="164" fontId="1" fillId="2" borderId="1" xfId="0" applyNumberFormat="1" applyFont="1" applyFill="1" applyBorder="1" applyAlignment="1"/>
    <xf numFmtId="164" fontId="1" fillId="2" borderId="10" xfId="0" applyNumberFormat="1" applyFont="1" applyFill="1" applyBorder="1" applyAlignment="1"/>
    <xf numFmtId="0" fontId="4" fillId="2" borderId="16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164" fontId="1" fillId="2" borderId="23" xfId="0" applyNumberFormat="1" applyFont="1" applyFill="1" applyBorder="1" applyAlignment="1"/>
    <xf numFmtId="165" fontId="5" fillId="2" borderId="7" xfId="0" applyNumberFormat="1" applyFont="1" applyFill="1" applyBorder="1" applyAlignment="1">
      <alignment horizontal="center"/>
    </xf>
    <xf numFmtId="165" fontId="5" fillId="2" borderId="16" xfId="0" applyNumberFormat="1" applyFont="1" applyFill="1" applyBorder="1" applyAlignment="1">
      <alignment horizontal="center"/>
    </xf>
    <xf numFmtId="165" fontId="5" fillId="2" borderId="27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4" fontId="1" fillId="2" borderId="0" xfId="0" applyNumberFormat="1" applyFont="1" applyFill="1" applyBorder="1" applyAlignment="1"/>
    <xf numFmtId="0" fontId="1" fillId="0" borderId="23" xfId="0" applyFont="1" applyBorder="1" applyAlignment="1"/>
    <xf numFmtId="0" fontId="1" fillId="4" borderId="0" xfId="0" applyFont="1" applyFill="1"/>
    <xf numFmtId="164" fontId="5" fillId="2" borderId="0" xfId="0" applyNumberFormat="1" applyFont="1" applyFill="1" applyBorder="1" applyAlignment="1"/>
    <xf numFmtId="0" fontId="5" fillId="2" borderId="0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/>
    <xf numFmtId="0" fontId="1" fillId="2" borderId="31" xfId="0" applyFont="1" applyFill="1" applyBorder="1" applyAlignment="1"/>
    <xf numFmtId="0" fontId="1" fillId="2" borderId="32" xfId="0" applyFont="1" applyFill="1" applyBorder="1" applyAlignment="1"/>
    <xf numFmtId="0" fontId="1" fillId="2" borderId="6" xfId="0" applyFont="1" applyFill="1" applyBorder="1" applyAlignment="1"/>
    <xf numFmtId="0" fontId="1" fillId="0" borderId="32" xfId="0" applyFont="1" applyBorder="1" applyAlignment="1"/>
    <xf numFmtId="0" fontId="5" fillId="5" borderId="0" xfId="0" applyFont="1" applyFill="1" applyBorder="1" applyAlignment="1">
      <alignment horizontal="center"/>
    </xf>
    <xf numFmtId="164" fontId="1" fillId="0" borderId="0" xfId="0" applyNumberFormat="1" applyFont="1" applyBorder="1"/>
    <xf numFmtId="4" fontId="1" fillId="0" borderId="0" xfId="0" applyNumberFormat="1" applyFont="1" applyBorder="1" applyAlignment="1">
      <alignment horizontal="left"/>
    </xf>
    <xf numFmtId="167" fontId="5" fillId="2" borderId="0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/>
    </xf>
    <xf numFmtId="0" fontId="5" fillId="5" borderId="1" xfId="0" applyFont="1" applyFill="1" applyBorder="1" applyAlignment="1"/>
    <xf numFmtId="165" fontId="5" fillId="5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2" fontId="5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4" fontId="5" fillId="2" borderId="17" xfId="0" applyNumberFormat="1" applyFont="1" applyFill="1" applyBorder="1" applyAlignment="1">
      <alignment horizontal="right" wrapText="1"/>
    </xf>
    <xf numFmtId="0" fontId="1" fillId="2" borderId="17" xfId="0" applyFont="1" applyFill="1" applyBorder="1" applyAlignment="1"/>
    <xf numFmtId="166" fontId="5" fillId="0" borderId="2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166" fontId="4" fillId="2" borderId="16" xfId="0" applyNumberFormat="1" applyFont="1" applyFill="1" applyBorder="1" applyAlignment="1">
      <alignment horizontal="center" vertical="center" wrapText="1"/>
    </xf>
    <xf numFmtId="167" fontId="4" fillId="2" borderId="16" xfId="0" applyNumberFormat="1" applyFont="1" applyFill="1" applyBorder="1" applyAlignment="1">
      <alignment horizontal="center" vertical="center" wrapText="1"/>
    </xf>
    <xf numFmtId="0" fontId="1" fillId="2" borderId="28" xfId="0" applyFont="1" applyFill="1" applyBorder="1" applyAlignment="1"/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" fontId="9" fillId="0" borderId="6" xfId="0" applyNumberFormat="1" applyFont="1" applyBorder="1" applyAlignment="1">
      <alignment horizontal="left" wrapText="1"/>
    </xf>
    <xf numFmtId="4" fontId="9" fillId="0" borderId="8" xfId="0" applyNumberFormat="1" applyFont="1" applyBorder="1" applyAlignment="1">
      <alignment horizontal="left" wrapText="1"/>
    </xf>
    <xf numFmtId="4" fontId="9" fillId="0" borderId="19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2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22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8" xfId="0" applyFont="1" applyBorder="1" applyAlignment="1">
      <alignment wrapText="1"/>
    </xf>
    <xf numFmtId="0" fontId="9" fillId="0" borderId="19" xfId="0" applyFont="1" applyBorder="1" applyAlignment="1">
      <alignment wrapText="1"/>
    </xf>
    <xf numFmtId="0" fontId="7" fillId="0" borderId="0" xfId="0" applyFont="1" applyAlignment="1">
      <alignment horizontal="left"/>
    </xf>
    <xf numFmtId="0" fontId="9" fillId="0" borderId="6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0" fontId="9" fillId="0" borderId="19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3" fillId="0" borderId="3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19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CC"/>
      <color rgb="FF57FFA3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8"/>
  <sheetViews>
    <sheetView zoomScaleSheetLayoutView="75" workbookViewId="0">
      <pane xSplit="4" ySplit="9" topLeftCell="E34" activePane="bottomRight" state="frozen"/>
      <selection pane="topRight" activeCell="G1" sqref="G1"/>
      <selection pane="bottomLeft" activeCell="A8" sqref="A8"/>
      <selection pane="bottomRight" activeCell="F31" sqref="F31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21.42578125" style="1" customWidth="1"/>
    <col min="10" max="10" width="23.140625" style="1" customWidth="1"/>
    <col min="11" max="11" width="15.140625" style="1" customWidth="1"/>
    <col min="12" max="12" width="30" style="1" customWidth="1"/>
    <col min="13" max="16384" width="9.140625" style="1"/>
  </cols>
  <sheetData>
    <row r="1" spans="1:14" x14ac:dyDescent="0.25">
      <c r="L1" s="2" t="s">
        <v>15</v>
      </c>
    </row>
    <row r="2" spans="1:14" x14ac:dyDescent="0.25">
      <c r="K2" s="1" t="s">
        <v>84</v>
      </c>
    </row>
    <row r="3" spans="1:14" x14ac:dyDescent="0.25">
      <c r="K3" s="1" t="s">
        <v>85</v>
      </c>
    </row>
    <row r="4" spans="1:14" ht="20.25" x14ac:dyDescent="0.3">
      <c r="F4" s="232" t="s">
        <v>71</v>
      </c>
      <c r="G4" s="232"/>
      <c r="H4" s="232"/>
      <c r="I4" s="232"/>
      <c r="J4" s="232"/>
    </row>
    <row r="5" spans="1:14" ht="18.75" x14ac:dyDescent="0.3">
      <c r="A5" s="62"/>
      <c r="B5" s="62"/>
      <c r="C5" s="233" t="s">
        <v>72</v>
      </c>
      <c r="D5" s="233"/>
      <c r="E5" s="233"/>
      <c r="F5" s="233"/>
      <c r="G5" s="233"/>
      <c r="H5" s="233"/>
      <c r="I5" s="233"/>
      <c r="J5" s="233"/>
      <c r="K5" s="233"/>
      <c r="L5" s="62"/>
    </row>
    <row r="6" spans="1:14" ht="18" customHeight="1" thickBot="1" x14ac:dyDescent="0.35">
      <c r="G6" s="67" t="s">
        <v>86</v>
      </c>
      <c r="H6" s="66"/>
      <c r="I6" s="66"/>
    </row>
    <row r="7" spans="1:14" ht="66" customHeight="1" x14ac:dyDescent="0.25">
      <c r="A7" s="234" t="s">
        <v>0</v>
      </c>
      <c r="B7" s="236" t="s">
        <v>8</v>
      </c>
      <c r="C7" s="236" t="s">
        <v>7</v>
      </c>
      <c r="D7" s="236" t="s">
        <v>69</v>
      </c>
      <c r="E7" s="238" t="s">
        <v>5</v>
      </c>
      <c r="F7" s="236" t="s">
        <v>1</v>
      </c>
      <c r="G7" s="236" t="s">
        <v>3</v>
      </c>
      <c r="H7" s="236" t="s">
        <v>124</v>
      </c>
      <c r="I7" s="236" t="s">
        <v>123</v>
      </c>
      <c r="J7" s="238" t="s">
        <v>29</v>
      </c>
      <c r="K7" s="238" t="s">
        <v>32</v>
      </c>
      <c r="L7" s="226" t="s">
        <v>6</v>
      </c>
    </row>
    <row r="8" spans="1:14" ht="40.5" customHeight="1" thickBot="1" x14ac:dyDescent="0.3">
      <c r="A8" s="235"/>
      <c r="B8" s="237"/>
      <c r="C8" s="237"/>
      <c r="D8" s="237"/>
      <c r="E8" s="239"/>
      <c r="F8" s="237"/>
      <c r="G8" s="237"/>
      <c r="H8" s="237"/>
      <c r="I8" s="237"/>
      <c r="J8" s="239"/>
      <c r="K8" s="239"/>
      <c r="L8" s="227"/>
    </row>
    <row r="9" spans="1:14" ht="16.5" thickBo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14">
        <v>11</v>
      </c>
      <c r="L9" s="9">
        <v>12</v>
      </c>
      <c r="N9" s="5"/>
    </row>
    <row r="10" spans="1:14" ht="27" customHeight="1" thickBot="1" x14ac:dyDescent="0.35">
      <c r="A10" s="24"/>
      <c r="B10" s="25" t="s">
        <v>11</v>
      </c>
      <c r="C10" s="26"/>
      <c r="D10" s="69">
        <f>SUM(D11:D16)</f>
        <v>319</v>
      </c>
      <c r="E10" s="28"/>
      <c r="F10" s="70">
        <v>18</v>
      </c>
      <c r="G10" s="30"/>
      <c r="H10" s="31"/>
      <c r="I10" s="65">
        <f>SUM(I11:I16)</f>
        <v>5763912.5</v>
      </c>
      <c r="J10" s="30"/>
      <c r="K10" s="30"/>
      <c r="L10" s="32"/>
      <c r="N10" s="200"/>
    </row>
    <row r="11" spans="1:14" ht="27" customHeight="1" x14ac:dyDescent="0.3">
      <c r="A11" s="15" t="s">
        <v>12</v>
      </c>
      <c r="B11" s="157" t="s">
        <v>13</v>
      </c>
      <c r="C11" s="158">
        <v>1963</v>
      </c>
      <c r="D11" s="159">
        <v>81.3</v>
      </c>
      <c r="E11" s="124" t="s">
        <v>33</v>
      </c>
      <c r="F11" s="158">
        <v>4</v>
      </c>
      <c r="G11" s="158">
        <v>4</v>
      </c>
      <c r="H11" s="177">
        <v>18525</v>
      </c>
      <c r="I11" s="175">
        <v>1300000</v>
      </c>
      <c r="J11" s="178" t="s">
        <v>30</v>
      </c>
      <c r="K11" s="158">
        <v>2018</v>
      </c>
      <c r="L11" s="179" t="s">
        <v>28</v>
      </c>
      <c r="N11" s="200"/>
    </row>
    <row r="12" spans="1:14" ht="27" customHeight="1" x14ac:dyDescent="0.3">
      <c r="A12" s="15" t="s">
        <v>16</v>
      </c>
      <c r="B12" s="124" t="s">
        <v>17</v>
      </c>
      <c r="C12" s="158">
        <v>1962</v>
      </c>
      <c r="D12" s="159">
        <v>44</v>
      </c>
      <c r="E12" s="124" t="s">
        <v>34</v>
      </c>
      <c r="F12" s="158">
        <v>3</v>
      </c>
      <c r="G12" s="158">
        <v>2</v>
      </c>
      <c r="H12" s="177">
        <v>18525</v>
      </c>
      <c r="I12" s="175">
        <v>815100</v>
      </c>
      <c r="J12" s="178" t="s">
        <v>30</v>
      </c>
      <c r="K12" s="158">
        <v>2017</v>
      </c>
      <c r="L12" s="179" t="s">
        <v>28</v>
      </c>
      <c r="N12" s="200"/>
    </row>
    <row r="13" spans="1:14" ht="27" customHeight="1" x14ac:dyDescent="0.3">
      <c r="A13" s="15" t="s">
        <v>18</v>
      </c>
      <c r="B13" s="124" t="s">
        <v>20</v>
      </c>
      <c r="C13" s="158">
        <v>1967</v>
      </c>
      <c r="D13" s="159">
        <v>45.3</v>
      </c>
      <c r="E13" s="124" t="s">
        <v>35</v>
      </c>
      <c r="F13" s="158">
        <v>4</v>
      </c>
      <c r="G13" s="158">
        <v>2</v>
      </c>
      <c r="H13" s="177">
        <v>18525</v>
      </c>
      <c r="I13" s="175">
        <v>900000</v>
      </c>
      <c r="J13" s="178" t="s">
        <v>30</v>
      </c>
      <c r="K13" s="158">
        <v>2018</v>
      </c>
      <c r="L13" s="179" t="s">
        <v>28</v>
      </c>
      <c r="N13" s="200"/>
    </row>
    <row r="14" spans="1:14" ht="27" customHeight="1" x14ac:dyDescent="0.3">
      <c r="A14" s="15" t="s">
        <v>21</v>
      </c>
      <c r="B14" s="124" t="s">
        <v>151</v>
      </c>
      <c r="C14" s="158">
        <v>1962</v>
      </c>
      <c r="D14" s="159">
        <v>45</v>
      </c>
      <c r="E14" s="124" t="s">
        <v>158</v>
      </c>
      <c r="F14" s="158">
        <v>1</v>
      </c>
      <c r="G14" s="158">
        <v>2</v>
      </c>
      <c r="H14" s="177">
        <v>18525</v>
      </c>
      <c r="I14" s="175">
        <v>850000</v>
      </c>
      <c r="J14" s="178" t="s">
        <v>30</v>
      </c>
      <c r="K14" s="158">
        <v>2018</v>
      </c>
      <c r="L14" s="179" t="s">
        <v>28</v>
      </c>
      <c r="N14" s="200"/>
    </row>
    <row r="15" spans="1:14" ht="27" customHeight="1" x14ac:dyDescent="0.3">
      <c r="A15" s="15" t="s">
        <v>23</v>
      </c>
      <c r="B15" s="124" t="s">
        <v>24</v>
      </c>
      <c r="C15" s="158">
        <v>1968</v>
      </c>
      <c r="D15" s="159">
        <v>48.7</v>
      </c>
      <c r="E15" s="124" t="s">
        <v>37</v>
      </c>
      <c r="F15" s="158">
        <v>2</v>
      </c>
      <c r="G15" s="158">
        <v>2</v>
      </c>
      <c r="H15" s="177">
        <v>18525</v>
      </c>
      <c r="I15" s="175">
        <f>D15*H15</f>
        <v>902167.5</v>
      </c>
      <c r="J15" s="178" t="s">
        <v>31</v>
      </c>
      <c r="K15" s="158">
        <v>2017</v>
      </c>
      <c r="L15" s="179" t="s">
        <v>28</v>
      </c>
      <c r="N15" s="200"/>
    </row>
    <row r="16" spans="1:14" ht="27" customHeight="1" thickBot="1" x14ac:dyDescent="0.35">
      <c r="A16" s="15" t="s">
        <v>25</v>
      </c>
      <c r="B16" s="124" t="s">
        <v>26</v>
      </c>
      <c r="C16" s="158">
        <v>1971</v>
      </c>
      <c r="D16" s="159">
        <v>54.7</v>
      </c>
      <c r="E16" s="124" t="s">
        <v>38</v>
      </c>
      <c r="F16" s="158">
        <v>4</v>
      </c>
      <c r="G16" s="158">
        <v>2</v>
      </c>
      <c r="H16" s="177">
        <v>18525</v>
      </c>
      <c r="I16" s="175">
        <v>996645</v>
      </c>
      <c r="J16" s="178" t="s">
        <v>30</v>
      </c>
      <c r="K16" s="158">
        <v>2017</v>
      </c>
      <c r="L16" s="179" t="s">
        <v>28</v>
      </c>
      <c r="N16" s="200"/>
    </row>
    <row r="17" spans="1:21" ht="27" customHeight="1" thickBot="1" x14ac:dyDescent="0.35">
      <c r="A17" s="33"/>
      <c r="B17" s="161" t="s">
        <v>39</v>
      </c>
      <c r="C17" s="162"/>
      <c r="D17" s="163">
        <f>SUM(D18:D20)</f>
        <v>121.5</v>
      </c>
      <c r="E17" s="138"/>
      <c r="F17" s="181">
        <f>SUM(F18:F20)</f>
        <v>4</v>
      </c>
      <c r="G17" s="162"/>
      <c r="H17" s="182"/>
      <c r="I17" s="183">
        <f>SUM(I18:I20)</f>
        <v>1952097.5</v>
      </c>
      <c r="J17" s="184"/>
      <c r="K17" s="162"/>
      <c r="L17" s="185"/>
      <c r="N17" s="5"/>
    </row>
    <row r="18" spans="1:21" ht="27" customHeight="1" thickBot="1" x14ac:dyDescent="0.35">
      <c r="A18" s="15">
        <v>7</v>
      </c>
      <c r="B18" s="124" t="s">
        <v>40</v>
      </c>
      <c r="C18" s="158">
        <v>1962</v>
      </c>
      <c r="D18" s="159">
        <v>40.6</v>
      </c>
      <c r="E18" s="124" t="s">
        <v>50</v>
      </c>
      <c r="F18" s="158">
        <v>1</v>
      </c>
      <c r="G18" s="158">
        <v>2</v>
      </c>
      <c r="H18" s="177">
        <v>18525</v>
      </c>
      <c r="I18" s="175">
        <v>550000</v>
      </c>
      <c r="J18" s="178" t="s">
        <v>30</v>
      </c>
      <c r="K18" s="115">
        <v>2018</v>
      </c>
      <c r="L18" s="179" t="s">
        <v>28</v>
      </c>
      <c r="N18" s="5"/>
      <c r="U18" s="198"/>
    </row>
    <row r="19" spans="1:21" ht="27" customHeight="1" x14ac:dyDescent="0.3">
      <c r="A19" s="15">
        <v>8</v>
      </c>
      <c r="B19" s="124" t="s">
        <v>17</v>
      </c>
      <c r="C19" s="158">
        <v>1962</v>
      </c>
      <c r="D19" s="159">
        <v>37.9</v>
      </c>
      <c r="E19" s="124" t="s">
        <v>51</v>
      </c>
      <c r="F19" s="158">
        <v>2</v>
      </c>
      <c r="G19" s="158">
        <v>2</v>
      </c>
      <c r="H19" s="177">
        <v>18525</v>
      </c>
      <c r="I19" s="175">
        <f>D19*H19</f>
        <v>702097.5</v>
      </c>
      <c r="J19" s="178" t="s">
        <v>31</v>
      </c>
      <c r="K19" s="158">
        <v>2020</v>
      </c>
      <c r="L19" s="179" t="s">
        <v>28</v>
      </c>
    </row>
    <row r="20" spans="1:21" ht="27" customHeight="1" thickBot="1" x14ac:dyDescent="0.35">
      <c r="A20" s="20">
        <v>9</v>
      </c>
      <c r="B20" s="136" t="s">
        <v>42</v>
      </c>
      <c r="C20" s="115">
        <v>1966</v>
      </c>
      <c r="D20" s="160">
        <v>43</v>
      </c>
      <c r="E20" s="136" t="s">
        <v>52</v>
      </c>
      <c r="F20" s="115">
        <v>1</v>
      </c>
      <c r="G20" s="115">
        <v>2</v>
      </c>
      <c r="H20" s="177">
        <v>18525</v>
      </c>
      <c r="I20" s="145">
        <v>700000</v>
      </c>
      <c r="J20" s="180" t="s">
        <v>30</v>
      </c>
      <c r="K20" s="115">
        <v>2018</v>
      </c>
      <c r="L20" s="179" t="s">
        <v>28</v>
      </c>
    </row>
    <row r="21" spans="1:21" ht="27" customHeight="1" thickBot="1" x14ac:dyDescent="0.35">
      <c r="A21" s="33"/>
      <c r="B21" s="161" t="s">
        <v>43</v>
      </c>
      <c r="C21" s="162"/>
      <c r="D21" s="163">
        <f>SUM(D22:D26)</f>
        <v>213.10000000000002</v>
      </c>
      <c r="E21" s="138"/>
      <c r="F21" s="181">
        <f>SUM(F22:F26)</f>
        <v>15</v>
      </c>
      <c r="G21" s="162"/>
      <c r="H21" s="182"/>
      <c r="I21" s="183">
        <f>SUM(I22:I26)</f>
        <v>4015940</v>
      </c>
      <c r="J21" s="184"/>
      <c r="K21" s="162"/>
      <c r="L21" s="185"/>
    </row>
    <row r="22" spans="1:21" ht="27" customHeight="1" x14ac:dyDescent="0.3">
      <c r="A22" s="15">
        <v>10</v>
      </c>
      <c r="B22" s="124" t="s">
        <v>44</v>
      </c>
      <c r="C22" s="158">
        <v>1962</v>
      </c>
      <c r="D22" s="159">
        <v>43.4</v>
      </c>
      <c r="E22" s="124" t="s">
        <v>53</v>
      </c>
      <c r="F22" s="158">
        <v>3</v>
      </c>
      <c r="G22" s="158">
        <v>2</v>
      </c>
      <c r="H22" s="177">
        <v>18525</v>
      </c>
      <c r="I22" s="175">
        <v>800000</v>
      </c>
      <c r="J22" s="178" t="s">
        <v>30</v>
      </c>
      <c r="K22" s="158">
        <v>2018</v>
      </c>
      <c r="L22" s="179" t="s">
        <v>28</v>
      </c>
    </row>
    <row r="23" spans="1:21" ht="27" customHeight="1" x14ac:dyDescent="0.3">
      <c r="A23" s="15">
        <v>11</v>
      </c>
      <c r="B23" s="124" t="s">
        <v>166</v>
      </c>
      <c r="C23" s="158">
        <v>1962</v>
      </c>
      <c r="D23" s="159">
        <v>39.299999999999997</v>
      </c>
      <c r="E23" s="124" t="s">
        <v>54</v>
      </c>
      <c r="F23" s="158">
        <v>4</v>
      </c>
      <c r="G23" s="158">
        <v>1</v>
      </c>
      <c r="H23" s="177">
        <v>18525</v>
      </c>
      <c r="I23" s="175">
        <f>D23*H23</f>
        <v>728032.5</v>
      </c>
      <c r="J23" s="178" t="s">
        <v>30</v>
      </c>
      <c r="K23" s="158">
        <v>2017</v>
      </c>
      <c r="L23" s="179" t="s">
        <v>28</v>
      </c>
    </row>
    <row r="24" spans="1:21" ht="27" customHeight="1" x14ac:dyDescent="0.3">
      <c r="A24" s="15">
        <v>12</v>
      </c>
      <c r="B24" s="124" t="s">
        <v>49</v>
      </c>
      <c r="C24" s="158">
        <v>1962</v>
      </c>
      <c r="D24" s="159">
        <v>43.9</v>
      </c>
      <c r="E24" s="134" t="s">
        <v>55</v>
      </c>
      <c r="F24" s="158">
        <v>2</v>
      </c>
      <c r="G24" s="158">
        <v>2</v>
      </c>
      <c r="H24" s="177">
        <v>18525</v>
      </c>
      <c r="I24" s="175">
        <f>D24*H24</f>
        <v>813247.5</v>
      </c>
      <c r="J24" s="178" t="s">
        <v>30</v>
      </c>
      <c r="K24" s="158">
        <v>2017</v>
      </c>
      <c r="L24" s="179" t="s">
        <v>28</v>
      </c>
    </row>
    <row r="25" spans="1:21" ht="27" customHeight="1" x14ac:dyDescent="0.3">
      <c r="A25" s="51">
        <v>13</v>
      </c>
      <c r="B25" s="139" t="s">
        <v>41</v>
      </c>
      <c r="C25" s="164">
        <v>1962</v>
      </c>
      <c r="D25" s="165">
        <v>41.7</v>
      </c>
      <c r="E25" s="135" t="s">
        <v>70</v>
      </c>
      <c r="F25" s="164">
        <v>3</v>
      </c>
      <c r="G25" s="164">
        <v>2</v>
      </c>
      <c r="H25" s="177">
        <v>18525</v>
      </c>
      <c r="I25" s="175">
        <f>D25*H25</f>
        <v>772492.5</v>
      </c>
      <c r="J25" s="186" t="s">
        <v>30</v>
      </c>
      <c r="K25" s="164">
        <v>2017</v>
      </c>
      <c r="L25" s="179" t="s">
        <v>28</v>
      </c>
    </row>
    <row r="26" spans="1:21" ht="27" customHeight="1" thickBot="1" x14ac:dyDescent="0.35">
      <c r="A26" s="148">
        <v>14</v>
      </c>
      <c r="B26" s="172" t="s">
        <v>56</v>
      </c>
      <c r="C26" s="173">
        <v>1962</v>
      </c>
      <c r="D26" s="174">
        <v>44.8</v>
      </c>
      <c r="E26" s="172" t="s">
        <v>57</v>
      </c>
      <c r="F26" s="173">
        <v>3</v>
      </c>
      <c r="G26" s="173">
        <v>2</v>
      </c>
      <c r="H26" s="219">
        <v>18525</v>
      </c>
      <c r="I26" s="147">
        <v>902167.5</v>
      </c>
      <c r="J26" s="191" t="s">
        <v>30</v>
      </c>
      <c r="K26" s="173">
        <v>2017</v>
      </c>
      <c r="L26" s="220" t="s">
        <v>28</v>
      </c>
    </row>
    <row r="27" spans="1:21" ht="27" customHeight="1" thickBot="1" x14ac:dyDescent="0.35">
      <c r="A27" s="143"/>
      <c r="B27" s="161" t="s">
        <v>58</v>
      </c>
      <c r="C27" s="162"/>
      <c r="D27" s="223">
        <f>SUM(D29:D31)</f>
        <v>127.1</v>
      </c>
      <c r="E27" s="138"/>
      <c r="F27" s="224">
        <f>SUM(F28:F31)</f>
        <v>11</v>
      </c>
      <c r="G27" s="162"/>
      <c r="H27" s="182"/>
      <c r="I27" s="183">
        <f>SUM(I28:I31)</f>
        <v>3167495</v>
      </c>
      <c r="J27" s="184"/>
      <c r="K27" s="162"/>
      <c r="L27" s="225"/>
      <c r="N27" s="212"/>
    </row>
    <row r="28" spans="1:21" ht="27" customHeight="1" x14ac:dyDescent="0.3">
      <c r="A28" s="51">
        <v>15</v>
      </c>
      <c r="B28" s="204" t="s">
        <v>151</v>
      </c>
      <c r="C28" s="202">
        <v>1962</v>
      </c>
      <c r="D28" s="221">
        <v>42.5</v>
      </c>
      <c r="E28" s="204" t="s">
        <v>221</v>
      </c>
      <c r="F28" s="222">
        <v>2</v>
      </c>
      <c r="G28" s="158">
        <v>2</v>
      </c>
      <c r="H28" s="177">
        <v>18525</v>
      </c>
      <c r="I28" s="175">
        <f>D28*H28</f>
        <v>787312.5</v>
      </c>
      <c r="J28" s="178" t="s">
        <v>31</v>
      </c>
      <c r="K28" s="158">
        <v>2021</v>
      </c>
      <c r="L28" s="179" t="s">
        <v>19</v>
      </c>
      <c r="N28" s="200"/>
    </row>
    <row r="29" spans="1:21" ht="27" customHeight="1" x14ac:dyDescent="0.3">
      <c r="A29" s="15">
        <v>16</v>
      </c>
      <c r="B29" s="124" t="s">
        <v>40</v>
      </c>
      <c r="C29" s="158">
        <v>1962</v>
      </c>
      <c r="D29" s="159">
        <v>42</v>
      </c>
      <c r="E29" s="124" t="s">
        <v>60</v>
      </c>
      <c r="F29" s="158">
        <v>3</v>
      </c>
      <c r="G29" s="158">
        <v>2</v>
      </c>
      <c r="H29" s="177">
        <v>18525</v>
      </c>
      <c r="I29" s="175">
        <f>D29*H29</f>
        <v>778050</v>
      </c>
      <c r="J29" s="178" t="s">
        <v>30</v>
      </c>
      <c r="K29" s="158">
        <v>2019</v>
      </c>
      <c r="L29" s="179" t="s">
        <v>28</v>
      </c>
      <c r="N29" s="200"/>
    </row>
    <row r="30" spans="1:21" ht="27" customHeight="1" x14ac:dyDescent="0.3">
      <c r="A30" s="39">
        <v>17</v>
      </c>
      <c r="B30" s="128" t="s">
        <v>59</v>
      </c>
      <c r="C30" s="166">
        <v>1962</v>
      </c>
      <c r="D30" s="167">
        <v>43.3</v>
      </c>
      <c r="E30" s="128" t="s">
        <v>61</v>
      </c>
      <c r="F30" s="166">
        <v>4</v>
      </c>
      <c r="G30" s="166">
        <v>2</v>
      </c>
      <c r="H30" s="177">
        <v>18525</v>
      </c>
      <c r="I30" s="146">
        <v>802132.5</v>
      </c>
      <c r="J30" s="187" t="s">
        <v>30</v>
      </c>
      <c r="K30" s="166">
        <v>2017</v>
      </c>
      <c r="L30" s="179" t="s">
        <v>28</v>
      </c>
      <c r="N30" s="200"/>
    </row>
    <row r="31" spans="1:21" ht="27" customHeight="1" thickBot="1" x14ac:dyDescent="0.35">
      <c r="A31" s="44">
        <v>18</v>
      </c>
      <c r="B31" s="137" t="s">
        <v>41</v>
      </c>
      <c r="C31" s="168">
        <v>1967</v>
      </c>
      <c r="D31" s="169">
        <v>41.8</v>
      </c>
      <c r="E31" s="137" t="s">
        <v>62</v>
      </c>
      <c r="F31" s="168">
        <v>2</v>
      </c>
      <c r="G31" s="168">
        <v>2</v>
      </c>
      <c r="H31" s="177">
        <v>18525</v>
      </c>
      <c r="I31" s="141">
        <v>800000</v>
      </c>
      <c r="J31" s="188" t="s">
        <v>30</v>
      </c>
      <c r="K31" s="115">
        <v>2018</v>
      </c>
      <c r="L31" s="179" t="s">
        <v>28</v>
      </c>
      <c r="N31" s="200"/>
    </row>
    <row r="32" spans="1:21" ht="27" customHeight="1" thickBot="1" x14ac:dyDescent="0.35">
      <c r="A32" s="33"/>
      <c r="B32" s="161" t="s">
        <v>63</v>
      </c>
      <c r="C32" s="162"/>
      <c r="D32" s="170">
        <f>SUM(D33:D35)</f>
        <v>127.6</v>
      </c>
      <c r="E32" s="138"/>
      <c r="F32" s="189">
        <f>SUM(F33:F35)</f>
        <v>8</v>
      </c>
      <c r="G32" s="162"/>
      <c r="H32" s="182"/>
      <c r="I32" s="183">
        <f>SUM(I33:I35)</f>
        <v>2447152.5</v>
      </c>
      <c r="J32" s="184"/>
      <c r="K32" s="190"/>
      <c r="L32" s="185"/>
      <c r="N32" s="5"/>
    </row>
    <row r="33" spans="1:17" ht="27" customHeight="1" x14ac:dyDescent="0.3">
      <c r="A33" s="15">
        <v>19</v>
      </c>
      <c r="B33" s="124" t="s">
        <v>64</v>
      </c>
      <c r="C33" s="158">
        <v>1963</v>
      </c>
      <c r="D33" s="159">
        <v>43.3</v>
      </c>
      <c r="E33" s="124" t="s">
        <v>65</v>
      </c>
      <c r="F33" s="158">
        <v>3</v>
      </c>
      <c r="G33" s="158">
        <v>2</v>
      </c>
      <c r="H33" s="177">
        <v>18525</v>
      </c>
      <c r="I33" s="175">
        <f>D33*H33</f>
        <v>802132.5</v>
      </c>
      <c r="J33" s="178" t="s">
        <v>30</v>
      </c>
      <c r="K33" s="158">
        <v>2020</v>
      </c>
      <c r="L33" s="179" t="s">
        <v>28</v>
      </c>
      <c r="N33" s="5"/>
    </row>
    <row r="34" spans="1:17" ht="27" customHeight="1" x14ac:dyDescent="0.3">
      <c r="A34" s="15">
        <v>20</v>
      </c>
      <c r="B34" s="124" t="s">
        <v>44</v>
      </c>
      <c r="C34" s="158">
        <v>1963</v>
      </c>
      <c r="D34" s="159">
        <v>40.299999999999997</v>
      </c>
      <c r="E34" s="124" t="s">
        <v>66</v>
      </c>
      <c r="F34" s="158">
        <v>4</v>
      </c>
      <c r="G34" s="158">
        <v>2</v>
      </c>
      <c r="H34" s="177">
        <v>18525</v>
      </c>
      <c r="I34" s="146">
        <v>829920</v>
      </c>
      <c r="J34" s="178" t="s">
        <v>30</v>
      </c>
      <c r="K34" s="158">
        <v>2017</v>
      </c>
      <c r="L34" s="179" t="s">
        <v>28</v>
      </c>
      <c r="N34" s="5"/>
    </row>
    <row r="35" spans="1:17" ht="27" customHeight="1" thickBot="1" x14ac:dyDescent="0.35">
      <c r="A35" s="15">
        <v>21</v>
      </c>
      <c r="B35" s="124" t="s">
        <v>40</v>
      </c>
      <c r="C35" s="158">
        <v>1962</v>
      </c>
      <c r="D35" s="159">
        <v>44</v>
      </c>
      <c r="E35" s="124" t="s">
        <v>68</v>
      </c>
      <c r="F35" s="158">
        <v>1</v>
      </c>
      <c r="G35" s="158">
        <v>2</v>
      </c>
      <c r="H35" s="177">
        <v>18525</v>
      </c>
      <c r="I35" s="146">
        <f>D35*H35</f>
        <v>815100</v>
      </c>
      <c r="J35" s="178" t="s">
        <v>31</v>
      </c>
      <c r="K35" s="158">
        <v>2020</v>
      </c>
      <c r="L35" s="179" t="s">
        <v>28</v>
      </c>
      <c r="N35" s="5"/>
    </row>
    <row r="36" spans="1:17" ht="27" customHeight="1" thickBot="1" x14ac:dyDescent="0.35">
      <c r="A36" s="33"/>
      <c r="B36" s="161" t="s">
        <v>73</v>
      </c>
      <c r="C36" s="162"/>
      <c r="D36" s="170">
        <f>SUM(D37:D44)</f>
        <v>344.8</v>
      </c>
      <c r="E36" s="138"/>
      <c r="F36" s="189">
        <f>SUM(F37:F44)</f>
        <v>16</v>
      </c>
      <c r="G36" s="162"/>
      <c r="H36" s="182"/>
      <c r="I36" s="183">
        <f>SUM(I37:I44)</f>
        <v>6198010</v>
      </c>
      <c r="J36" s="184"/>
      <c r="K36" s="185"/>
      <c r="L36" s="185"/>
      <c r="N36" s="5"/>
    </row>
    <row r="37" spans="1:17" ht="27" customHeight="1" x14ac:dyDescent="0.3">
      <c r="A37" s="15">
        <v>22</v>
      </c>
      <c r="B37" s="124" t="s">
        <v>74</v>
      </c>
      <c r="C37" s="158">
        <v>1963</v>
      </c>
      <c r="D37" s="159">
        <v>50.2</v>
      </c>
      <c r="E37" s="124" t="s">
        <v>75</v>
      </c>
      <c r="F37" s="158">
        <v>3</v>
      </c>
      <c r="G37" s="158">
        <v>4</v>
      </c>
      <c r="H37" s="177">
        <v>18525</v>
      </c>
      <c r="I37" s="175">
        <f>D37*H37</f>
        <v>929955</v>
      </c>
      <c r="J37" s="178" t="s">
        <v>30</v>
      </c>
      <c r="K37" s="166">
        <v>2019</v>
      </c>
      <c r="L37" s="179" t="s">
        <v>28</v>
      </c>
      <c r="N37" s="200"/>
    </row>
    <row r="38" spans="1:17" ht="27" customHeight="1" x14ac:dyDescent="0.3">
      <c r="A38" s="15">
        <v>23</v>
      </c>
      <c r="B38" s="124" t="s">
        <v>44</v>
      </c>
      <c r="C38" s="158">
        <v>1963</v>
      </c>
      <c r="D38" s="159">
        <v>39.1</v>
      </c>
      <c r="E38" s="124" t="s">
        <v>76</v>
      </c>
      <c r="F38" s="158">
        <v>2</v>
      </c>
      <c r="G38" s="158">
        <v>2</v>
      </c>
      <c r="H38" s="177">
        <v>18525</v>
      </c>
      <c r="I38" s="175">
        <f>D38*H38</f>
        <v>724327.5</v>
      </c>
      <c r="J38" s="178" t="s">
        <v>30</v>
      </c>
      <c r="K38" s="166">
        <v>2019</v>
      </c>
      <c r="L38" s="179" t="s">
        <v>28</v>
      </c>
      <c r="N38" s="200"/>
    </row>
    <row r="39" spans="1:17" ht="27" customHeight="1" x14ac:dyDescent="0.3">
      <c r="A39" s="15">
        <v>24</v>
      </c>
      <c r="B39" s="124" t="s">
        <v>67</v>
      </c>
      <c r="C39" s="158">
        <v>1963</v>
      </c>
      <c r="D39" s="159">
        <v>44</v>
      </c>
      <c r="E39" s="124" t="s">
        <v>89</v>
      </c>
      <c r="F39" s="158">
        <v>1</v>
      </c>
      <c r="G39" s="158">
        <v>3</v>
      </c>
      <c r="H39" s="177">
        <v>18525</v>
      </c>
      <c r="I39" s="175">
        <f>D39*H39</f>
        <v>815100</v>
      </c>
      <c r="J39" s="178" t="s">
        <v>30</v>
      </c>
      <c r="K39" s="166">
        <v>2019</v>
      </c>
      <c r="L39" s="179" t="s">
        <v>28</v>
      </c>
      <c r="N39" s="200"/>
    </row>
    <row r="40" spans="1:17" ht="27" customHeight="1" x14ac:dyDescent="0.3">
      <c r="A40" s="15">
        <v>25</v>
      </c>
      <c r="B40" s="124" t="s">
        <v>77</v>
      </c>
      <c r="C40" s="158">
        <v>1963</v>
      </c>
      <c r="D40" s="159">
        <v>39.700000000000003</v>
      </c>
      <c r="E40" s="124" t="s">
        <v>90</v>
      </c>
      <c r="F40" s="158">
        <v>1</v>
      </c>
      <c r="G40" s="158">
        <v>2</v>
      </c>
      <c r="H40" s="177">
        <v>18525</v>
      </c>
      <c r="I40" s="175">
        <f>D40*H40</f>
        <v>735442.5</v>
      </c>
      <c r="J40" s="178" t="s">
        <v>30</v>
      </c>
      <c r="K40" s="166">
        <v>2019</v>
      </c>
      <c r="L40" s="179" t="s">
        <v>28</v>
      </c>
      <c r="N40" s="200"/>
    </row>
    <row r="41" spans="1:17" ht="27" customHeight="1" x14ac:dyDescent="0.3">
      <c r="A41" s="15">
        <v>26</v>
      </c>
      <c r="B41" s="124" t="s">
        <v>81</v>
      </c>
      <c r="C41" s="158">
        <v>1963</v>
      </c>
      <c r="D41" s="159">
        <v>44.5</v>
      </c>
      <c r="E41" s="124" t="s">
        <v>91</v>
      </c>
      <c r="F41" s="158">
        <v>2</v>
      </c>
      <c r="G41" s="158">
        <v>2</v>
      </c>
      <c r="H41" s="177">
        <v>18525</v>
      </c>
      <c r="I41" s="175">
        <f>D41*H41</f>
        <v>824362.5</v>
      </c>
      <c r="J41" s="178" t="s">
        <v>31</v>
      </c>
      <c r="K41" s="166">
        <v>2019</v>
      </c>
      <c r="L41" s="179" t="s">
        <v>28</v>
      </c>
      <c r="N41" s="200"/>
    </row>
    <row r="42" spans="1:17" ht="27" customHeight="1" x14ac:dyDescent="0.3">
      <c r="A42" s="15">
        <v>27</v>
      </c>
      <c r="B42" s="124" t="s">
        <v>80</v>
      </c>
      <c r="C42" s="158">
        <v>1963</v>
      </c>
      <c r="D42" s="159">
        <v>46.3</v>
      </c>
      <c r="E42" s="124" t="s">
        <v>92</v>
      </c>
      <c r="F42" s="158">
        <v>4</v>
      </c>
      <c r="G42" s="158">
        <v>2</v>
      </c>
      <c r="H42" s="177">
        <v>18525</v>
      </c>
      <c r="I42" s="175">
        <v>800000</v>
      </c>
      <c r="J42" s="178" t="s">
        <v>31</v>
      </c>
      <c r="K42" s="166">
        <v>2018</v>
      </c>
      <c r="L42" s="179" t="s">
        <v>28</v>
      </c>
      <c r="N42" s="200"/>
    </row>
    <row r="43" spans="1:17" ht="27" customHeight="1" x14ac:dyDescent="0.3">
      <c r="A43" s="15">
        <v>28</v>
      </c>
      <c r="B43" s="124" t="s">
        <v>78</v>
      </c>
      <c r="C43" s="158">
        <v>1963</v>
      </c>
      <c r="D43" s="159">
        <v>46.9</v>
      </c>
      <c r="E43" s="124" t="s">
        <v>93</v>
      </c>
      <c r="F43" s="158">
        <v>1</v>
      </c>
      <c r="G43" s="158">
        <v>2</v>
      </c>
      <c r="H43" s="177">
        <v>18525</v>
      </c>
      <c r="I43" s="175">
        <f>D43*H43</f>
        <v>868822.5</v>
      </c>
      <c r="J43" s="178" t="s">
        <v>31</v>
      </c>
      <c r="K43" s="166">
        <v>2019</v>
      </c>
      <c r="L43" s="179" t="s">
        <v>28</v>
      </c>
      <c r="N43" s="200"/>
    </row>
    <row r="44" spans="1:17" ht="27" customHeight="1" thickBot="1" x14ac:dyDescent="0.35">
      <c r="A44" s="20">
        <v>29</v>
      </c>
      <c r="B44" s="136" t="s">
        <v>79</v>
      </c>
      <c r="C44" s="115">
        <v>1978</v>
      </c>
      <c r="D44" s="160">
        <v>34.1</v>
      </c>
      <c r="E44" s="136" t="s">
        <v>94</v>
      </c>
      <c r="F44" s="115">
        <v>2</v>
      </c>
      <c r="G44" s="115">
        <v>1</v>
      </c>
      <c r="H44" s="177">
        <v>18525</v>
      </c>
      <c r="I44" s="145">
        <v>500000</v>
      </c>
      <c r="J44" s="180" t="s">
        <v>30</v>
      </c>
      <c r="K44" s="115">
        <v>2017</v>
      </c>
      <c r="L44" s="179" t="s">
        <v>28</v>
      </c>
      <c r="N44" s="200"/>
    </row>
    <row r="45" spans="1:17" ht="27" customHeight="1" thickBot="1" x14ac:dyDescent="0.35">
      <c r="A45" s="33"/>
      <c r="B45" s="161" t="s">
        <v>82</v>
      </c>
      <c r="C45" s="162"/>
      <c r="D45" s="170">
        <f>SUM(D46:D60)</f>
        <v>731.6</v>
      </c>
      <c r="E45" s="138"/>
      <c r="F45" s="189">
        <f>SUM(F46:F62)</f>
        <v>25</v>
      </c>
      <c r="G45" s="162"/>
      <c r="H45" s="182"/>
      <c r="I45" s="183">
        <f>SUM(I46:I62)</f>
        <v>14717535</v>
      </c>
      <c r="J45" s="184"/>
      <c r="K45" s="162"/>
      <c r="L45" s="206"/>
      <c r="M45" s="5"/>
      <c r="N45" s="5"/>
      <c r="Q45" s="176"/>
    </row>
    <row r="46" spans="1:17" ht="27" customHeight="1" x14ac:dyDescent="0.3">
      <c r="A46" s="15">
        <v>30</v>
      </c>
      <c r="B46" s="124" t="s">
        <v>83</v>
      </c>
      <c r="C46" s="158">
        <v>1966</v>
      </c>
      <c r="D46" s="159">
        <v>56.2</v>
      </c>
      <c r="E46" s="124" t="s">
        <v>95</v>
      </c>
      <c r="F46" s="158">
        <v>2</v>
      </c>
      <c r="G46" s="158">
        <v>2</v>
      </c>
      <c r="H46" s="177">
        <v>18525</v>
      </c>
      <c r="I46" s="175">
        <f t="shared" ref="I46:I59" si="0">D46*H46</f>
        <v>1041105</v>
      </c>
      <c r="J46" s="178" t="s">
        <v>30</v>
      </c>
      <c r="K46" s="158">
        <v>2021</v>
      </c>
      <c r="L46" s="205" t="s">
        <v>28</v>
      </c>
      <c r="M46" s="200"/>
      <c r="N46" s="5"/>
    </row>
    <row r="47" spans="1:17" ht="27" customHeight="1" x14ac:dyDescent="0.3">
      <c r="A47" s="15">
        <v>31</v>
      </c>
      <c r="B47" s="124" t="s">
        <v>87</v>
      </c>
      <c r="C47" s="158">
        <v>1967</v>
      </c>
      <c r="D47" s="159">
        <v>51.4</v>
      </c>
      <c r="E47" s="124" t="s">
        <v>96</v>
      </c>
      <c r="F47" s="158">
        <v>1</v>
      </c>
      <c r="G47" s="158">
        <v>2</v>
      </c>
      <c r="H47" s="177">
        <v>18525</v>
      </c>
      <c r="I47" s="175">
        <f t="shared" si="0"/>
        <v>952185</v>
      </c>
      <c r="J47" s="178" t="s">
        <v>30</v>
      </c>
      <c r="K47" s="158">
        <v>2021</v>
      </c>
      <c r="L47" s="205" t="s">
        <v>28</v>
      </c>
      <c r="M47" s="200"/>
      <c r="N47" s="5"/>
    </row>
    <row r="48" spans="1:17" ht="27" customHeight="1" x14ac:dyDescent="0.3">
      <c r="A48" s="15">
        <v>32</v>
      </c>
      <c r="B48" s="124" t="s">
        <v>88</v>
      </c>
      <c r="C48" s="158">
        <v>1967</v>
      </c>
      <c r="D48" s="159">
        <v>52.5</v>
      </c>
      <c r="E48" s="124" t="s">
        <v>97</v>
      </c>
      <c r="F48" s="158">
        <v>4</v>
      </c>
      <c r="G48" s="158">
        <v>2</v>
      </c>
      <c r="H48" s="177">
        <v>18525</v>
      </c>
      <c r="I48" s="175">
        <f t="shared" si="0"/>
        <v>972562.5</v>
      </c>
      <c r="J48" s="178" t="s">
        <v>30</v>
      </c>
      <c r="K48" s="158">
        <v>2021</v>
      </c>
      <c r="L48" s="205" t="s">
        <v>28</v>
      </c>
      <c r="M48" s="200"/>
      <c r="N48" s="5"/>
    </row>
    <row r="49" spans="1:14" ht="27" customHeight="1" x14ac:dyDescent="0.3">
      <c r="A49" s="15">
        <v>33</v>
      </c>
      <c r="B49" s="124" t="s">
        <v>98</v>
      </c>
      <c r="C49" s="158">
        <v>1973</v>
      </c>
      <c r="D49" s="159">
        <v>40.299999999999997</v>
      </c>
      <c r="E49" s="124" t="s">
        <v>99</v>
      </c>
      <c r="F49" s="158">
        <v>1</v>
      </c>
      <c r="G49" s="158">
        <v>1</v>
      </c>
      <c r="H49" s="177">
        <v>18525</v>
      </c>
      <c r="I49" s="175">
        <f t="shared" si="0"/>
        <v>746557.5</v>
      </c>
      <c r="J49" s="178" t="s">
        <v>30</v>
      </c>
      <c r="K49" s="158">
        <v>2020</v>
      </c>
      <c r="L49" s="205" t="s">
        <v>28</v>
      </c>
      <c r="M49" s="200"/>
      <c r="N49" s="5"/>
    </row>
    <row r="50" spans="1:14" ht="27" customHeight="1" x14ac:dyDescent="0.3">
      <c r="A50" s="15">
        <v>34</v>
      </c>
      <c r="B50" s="124" t="s">
        <v>100</v>
      </c>
      <c r="C50" s="158">
        <v>1967</v>
      </c>
      <c r="D50" s="159">
        <v>44.1</v>
      </c>
      <c r="E50" s="124" t="s">
        <v>101</v>
      </c>
      <c r="F50" s="158">
        <v>1</v>
      </c>
      <c r="G50" s="158">
        <v>2</v>
      </c>
      <c r="H50" s="177">
        <v>18525</v>
      </c>
      <c r="I50" s="175">
        <v>850000</v>
      </c>
      <c r="J50" s="178" t="s">
        <v>30</v>
      </c>
      <c r="K50" s="158">
        <v>2018</v>
      </c>
      <c r="L50" s="205" t="s">
        <v>28</v>
      </c>
      <c r="M50" s="200"/>
      <c r="N50" s="5"/>
    </row>
    <row r="51" spans="1:14" ht="27" customHeight="1" x14ac:dyDescent="0.3">
      <c r="A51" s="15">
        <v>35</v>
      </c>
      <c r="B51" s="124" t="s">
        <v>103</v>
      </c>
      <c r="C51" s="158">
        <v>1967</v>
      </c>
      <c r="D51" s="159">
        <v>80</v>
      </c>
      <c r="E51" s="124" t="s">
        <v>104</v>
      </c>
      <c r="F51" s="158">
        <v>2</v>
      </c>
      <c r="G51" s="158">
        <v>4</v>
      </c>
      <c r="H51" s="177">
        <v>18525</v>
      </c>
      <c r="I51" s="175">
        <f t="shared" si="0"/>
        <v>1482000</v>
      </c>
      <c r="J51" s="178" t="s">
        <v>30</v>
      </c>
      <c r="K51" s="158">
        <v>2021</v>
      </c>
      <c r="L51" s="205" t="s">
        <v>28</v>
      </c>
      <c r="M51" s="200"/>
      <c r="N51" s="5"/>
    </row>
    <row r="52" spans="1:14" ht="27" customHeight="1" x14ac:dyDescent="0.3">
      <c r="A52" s="15">
        <v>36</v>
      </c>
      <c r="B52" s="124" t="s">
        <v>105</v>
      </c>
      <c r="C52" s="158">
        <v>1963</v>
      </c>
      <c r="D52" s="159">
        <v>31.6</v>
      </c>
      <c r="E52" s="124" t="s">
        <v>102</v>
      </c>
      <c r="F52" s="158">
        <v>1</v>
      </c>
      <c r="G52" s="158">
        <v>1</v>
      </c>
      <c r="H52" s="177">
        <v>18525</v>
      </c>
      <c r="I52" s="175">
        <f t="shared" si="0"/>
        <v>585390</v>
      </c>
      <c r="J52" s="178" t="s">
        <v>30</v>
      </c>
      <c r="K52" s="158">
        <v>2020</v>
      </c>
      <c r="L52" s="205" t="s">
        <v>28</v>
      </c>
      <c r="M52" s="200"/>
      <c r="N52" s="5"/>
    </row>
    <row r="53" spans="1:14" ht="27" customHeight="1" x14ac:dyDescent="0.3">
      <c r="A53" s="15">
        <v>37</v>
      </c>
      <c r="B53" s="124" t="s">
        <v>107</v>
      </c>
      <c r="C53" s="158">
        <v>1967</v>
      </c>
      <c r="D53" s="159">
        <v>40.4</v>
      </c>
      <c r="E53" s="124" t="s">
        <v>106</v>
      </c>
      <c r="F53" s="158">
        <v>2</v>
      </c>
      <c r="G53" s="158">
        <v>2</v>
      </c>
      <c r="H53" s="177">
        <v>18525</v>
      </c>
      <c r="I53" s="175">
        <f t="shared" si="0"/>
        <v>748410</v>
      </c>
      <c r="J53" s="178" t="s">
        <v>30</v>
      </c>
      <c r="K53" s="158">
        <v>2020</v>
      </c>
      <c r="L53" s="205" t="s">
        <v>28</v>
      </c>
      <c r="M53" s="200"/>
      <c r="N53" s="5"/>
    </row>
    <row r="54" spans="1:14" ht="27" customHeight="1" x14ac:dyDescent="0.3">
      <c r="A54" s="15">
        <v>38</v>
      </c>
      <c r="B54" s="124" t="s">
        <v>108</v>
      </c>
      <c r="C54" s="158">
        <v>1967</v>
      </c>
      <c r="D54" s="159">
        <v>40.4</v>
      </c>
      <c r="E54" s="124" t="s">
        <v>109</v>
      </c>
      <c r="F54" s="158">
        <v>1</v>
      </c>
      <c r="G54" s="158">
        <v>2</v>
      </c>
      <c r="H54" s="177">
        <v>18525</v>
      </c>
      <c r="I54" s="175">
        <f t="shared" si="0"/>
        <v>748410</v>
      </c>
      <c r="J54" s="178" t="s">
        <v>30</v>
      </c>
      <c r="K54" s="158">
        <v>2020</v>
      </c>
      <c r="L54" s="205" t="s">
        <v>28</v>
      </c>
      <c r="M54" s="200"/>
      <c r="N54" s="5"/>
    </row>
    <row r="55" spans="1:14" ht="27" customHeight="1" x14ac:dyDescent="0.3">
      <c r="A55" s="15">
        <v>39</v>
      </c>
      <c r="B55" s="124" t="s">
        <v>110</v>
      </c>
      <c r="C55" s="158">
        <v>1967</v>
      </c>
      <c r="D55" s="159">
        <v>40.299999999999997</v>
      </c>
      <c r="E55" s="124" t="s">
        <v>111</v>
      </c>
      <c r="F55" s="158">
        <v>1</v>
      </c>
      <c r="G55" s="158">
        <v>2</v>
      </c>
      <c r="H55" s="177">
        <v>18525</v>
      </c>
      <c r="I55" s="175">
        <f t="shared" si="0"/>
        <v>746557.5</v>
      </c>
      <c r="J55" s="178" t="s">
        <v>30</v>
      </c>
      <c r="K55" s="158">
        <v>2020</v>
      </c>
      <c r="L55" s="205" t="s">
        <v>28</v>
      </c>
      <c r="M55" s="200"/>
      <c r="N55" s="5"/>
    </row>
    <row r="56" spans="1:14" ht="27" customHeight="1" x14ac:dyDescent="0.3">
      <c r="A56" s="15">
        <v>40</v>
      </c>
      <c r="B56" s="124" t="s">
        <v>113</v>
      </c>
      <c r="C56" s="158">
        <v>1967</v>
      </c>
      <c r="D56" s="159">
        <v>40.1</v>
      </c>
      <c r="E56" s="124" t="s">
        <v>112</v>
      </c>
      <c r="F56" s="158">
        <v>1</v>
      </c>
      <c r="G56" s="158">
        <v>2</v>
      </c>
      <c r="H56" s="177">
        <v>18525</v>
      </c>
      <c r="I56" s="175">
        <v>800000</v>
      </c>
      <c r="J56" s="178" t="s">
        <v>30</v>
      </c>
      <c r="K56" s="158">
        <v>2018</v>
      </c>
      <c r="L56" s="205" t="s">
        <v>28</v>
      </c>
      <c r="M56" s="200"/>
      <c r="N56" s="5"/>
    </row>
    <row r="57" spans="1:14" ht="27" customHeight="1" x14ac:dyDescent="0.3">
      <c r="A57" s="15">
        <v>41</v>
      </c>
      <c r="B57" s="124" t="s">
        <v>116</v>
      </c>
      <c r="C57" s="158">
        <v>1967</v>
      </c>
      <c r="D57" s="159">
        <v>39.1</v>
      </c>
      <c r="E57" s="124" t="s">
        <v>117</v>
      </c>
      <c r="F57" s="158">
        <v>1</v>
      </c>
      <c r="G57" s="158">
        <v>2</v>
      </c>
      <c r="H57" s="177">
        <v>18525</v>
      </c>
      <c r="I57" s="175">
        <f t="shared" si="0"/>
        <v>724327.5</v>
      </c>
      <c r="J57" s="178" t="s">
        <v>30</v>
      </c>
      <c r="K57" s="158">
        <v>2020</v>
      </c>
      <c r="L57" s="205" t="s">
        <v>28</v>
      </c>
      <c r="M57" s="200"/>
      <c r="N57" s="5"/>
    </row>
    <row r="58" spans="1:14" ht="27" customHeight="1" x14ac:dyDescent="0.3">
      <c r="A58" s="15">
        <v>42</v>
      </c>
      <c r="B58" s="124" t="s">
        <v>114</v>
      </c>
      <c r="C58" s="158">
        <v>1967</v>
      </c>
      <c r="D58" s="159">
        <v>40.200000000000003</v>
      </c>
      <c r="E58" s="124" t="s">
        <v>115</v>
      </c>
      <c r="F58" s="158">
        <v>1</v>
      </c>
      <c r="G58" s="158">
        <v>2</v>
      </c>
      <c r="H58" s="177">
        <v>18525</v>
      </c>
      <c r="I58" s="175">
        <f t="shared" si="0"/>
        <v>744705</v>
      </c>
      <c r="J58" s="178" t="s">
        <v>31</v>
      </c>
      <c r="K58" s="158">
        <v>2019</v>
      </c>
      <c r="L58" s="205" t="s">
        <v>28</v>
      </c>
      <c r="M58" s="200"/>
      <c r="N58" s="5"/>
    </row>
    <row r="59" spans="1:14" ht="27" customHeight="1" x14ac:dyDescent="0.3">
      <c r="A59" s="15">
        <v>43</v>
      </c>
      <c r="B59" s="124" t="s">
        <v>118</v>
      </c>
      <c r="C59" s="158">
        <v>1967</v>
      </c>
      <c r="D59" s="159">
        <v>69</v>
      </c>
      <c r="E59" s="171" t="s">
        <v>119</v>
      </c>
      <c r="F59" s="158">
        <v>2</v>
      </c>
      <c r="G59" s="158">
        <v>3</v>
      </c>
      <c r="H59" s="177">
        <v>18525</v>
      </c>
      <c r="I59" s="175">
        <f t="shared" si="0"/>
        <v>1278225</v>
      </c>
      <c r="J59" s="178" t="s">
        <v>30</v>
      </c>
      <c r="K59" s="158">
        <v>2021</v>
      </c>
      <c r="L59" s="205" t="s">
        <v>28</v>
      </c>
      <c r="M59" s="200"/>
      <c r="N59" s="5"/>
    </row>
    <row r="60" spans="1:14" ht="27" customHeight="1" thickBot="1" x14ac:dyDescent="0.35">
      <c r="A60" s="148">
        <v>44</v>
      </c>
      <c r="B60" s="172" t="s">
        <v>120</v>
      </c>
      <c r="C60" s="173">
        <v>1967</v>
      </c>
      <c r="D60" s="174">
        <v>66</v>
      </c>
      <c r="E60" s="172" t="s">
        <v>121</v>
      </c>
      <c r="F60" s="173">
        <v>2</v>
      </c>
      <c r="G60" s="173">
        <v>3</v>
      </c>
      <c r="H60" s="177">
        <v>18525</v>
      </c>
      <c r="I60" s="147">
        <f>D60*H60</f>
        <v>1222650</v>
      </c>
      <c r="J60" s="191" t="s">
        <v>30</v>
      </c>
      <c r="K60" s="164">
        <v>2021</v>
      </c>
      <c r="L60" s="205" t="s">
        <v>28</v>
      </c>
      <c r="M60" s="200"/>
      <c r="N60" s="5"/>
    </row>
    <row r="61" spans="1:14" ht="27" customHeight="1" thickBot="1" x14ac:dyDescent="0.35">
      <c r="A61" s="143"/>
      <c r="B61" s="161" t="s">
        <v>219</v>
      </c>
      <c r="C61" s="162"/>
      <c r="D61" s="170">
        <f>D62</f>
        <v>58</v>
      </c>
      <c r="E61" s="138"/>
      <c r="F61" s="162"/>
      <c r="G61" s="162"/>
      <c r="H61" s="182"/>
      <c r="I61" s="140"/>
      <c r="J61" s="184"/>
      <c r="K61" s="162"/>
      <c r="L61" s="206"/>
      <c r="M61" s="200"/>
      <c r="N61" s="5"/>
    </row>
    <row r="62" spans="1:14" ht="27" customHeight="1" thickBot="1" x14ac:dyDescent="0.35">
      <c r="A62" s="44">
        <v>45</v>
      </c>
      <c r="B62" s="201" t="s">
        <v>217</v>
      </c>
      <c r="C62" s="202">
        <v>1973</v>
      </c>
      <c r="D62" s="203">
        <v>58</v>
      </c>
      <c r="E62" s="201" t="s">
        <v>218</v>
      </c>
      <c r="F62" s="202">
        <v>2</v>
      </c>
      <c r="G62" s="158">
        <v>2</v>
      </c>
      <c r="H62" s="177">
        <v>18525</v>
      </c>
      <c r="I62" s="141">
        <f>D62*H62</f>
        <v>1074450</v>
      </c>
      <c r="J62" s="178" t="s">
        <v>31</v>
      </c>
      <c r="K62" s="158">
        <v>2019</v>
      </c>
      <c r="L62" s="207" t="s">
        <v>19</v>
      </c>
      <c r="M62" s="209"/>
      <c r="N62" s="5"/>
    </row>
    <row r="63" spans="1:14" ht="27" customHeight="1" thickBot="1" x14ac:dyDescent="0.35">
      <c r="A63" s="33"/>
      <c r="B63" s="34" t="s">
        <v>122</v>
      </c>
      <c r="C63" s="33"/>
      <c r="D63" s="99">
        <v>2085.1999999999998</v>
      </c>
      <c r="E63" s="35"/>
      <c r="F63" s="73">
        <f>F10+F17+F21+F27+F32+F36+F45</f>
        <v>97</v>
      </c>
      <c r="G63" s="33"/>
      <c r="H63" s="36"/>
      <c r="I63" s="74">
        <f>I10+I17+I21+I27+I32+I36+I45</f>
        <v>38262142.5</v>
      </c>
      <c r="J63" s="37"/>
      <c r="K63" s="26"/>
      <c r="L63" s="208"/>
      <c r="M63" s="5"/>
      <c r="N63" s="5"/>
    </row>
    <row r="64" spans="1:14" s="5" customFormat="1" ht="27" customHeight="1" x14ac:dyDescent="0.3">
      <c r="A64" s="75"/>
      <c r="B64" s="76"/>
      <c r="C64" s="75"/>
      <c r="D64" s="77"/>
      <c r="E64" s="78"/>
      <c r="F64" s="79"/>
      <c r="G64" s="75"/>
      <c r="H64" s="80"/>
      <c r="I64" s="81"/>
      <c r="J64" s="82"/>
      <c r="K64" s="83"/>
      <c r="L64" s="83"/>
    </row>
    <row r="65" spans="1:13" s="5" customFormat="1" ht="27" customHeight="1" x14ac:dyDescent="0.3">
      <c r="A65" s="228" t="s">
        <v>138</v>
      </c>
      <c r="B65" s="228"/>
      <c r="C65" s="228"/>
      <c r="D65" s="228"/>
      <c r="E65" s="228"/>
      <c r="F65" s="228"/>
      <c r="G65" s="228"/>
      <c r="H65" s="228"/>
      <c r="I65" s="228"/>
      <c r="J65" s="228"/>
      <c r="K65" s="228"/>
      <c r="L65" s="228"/>
    </row>
    <row r="66" spans="1:13" s="5" customFormat="1" ht="18" customHeight="1" x14ac:dyDescent="0.3">
      <c r="A66" s="75"/>
      <c r="B66" s="83"/>
      <c r="C66" s="84"/>
      <c r="D66" s="85"/>
      <c r="E66" s="83"/>
      <c r="F66" s="84"/>
      <c r="G66" s="84"/>
      <c r="H66" s="82"/>
      <c r="I66" s="82"/>
      <c r="J66" s="82"/>
      <c r="K66" s="83"/>
      <c r="L66" s="83"/>
    </row>
    <row r="67" spans="1:13" s="5" customFormat="1" ht="24.95" customHeight="1" x14ac:dyDescent="0.3">
      <c r="B67" s="75"/>
      <c r="C67" s="106" t="s">
        <v>139</v>
      </c>
      <c r="D67" s="75" t="s">
        <v>144</v>
      </c>
      <c r="E67" s="92">
        <f>'2017'!I23</f>
        <v>8061905</v>
      </c>
      <c r="F67" s="84" t="s">
        <v>149</v>
      </c>
      <c r="G67" s="84"/>
      <c r="H67" s="82"/>
      <c r="I67" s="82"/>
      <c r="J67" s="82"/>
      <c r="K67" s="83"/>
      <c r="L67" s="83"/>
    </row>
    <row r="68" spans="1:13" s="5" customFormat="1" ht="24.95" customHeight="1" x14ac:dyDescent="0.3">
      <c r="B68" s="75"/>
      <c r="C68" s="106" t="s">
        <v>140</v>
      </c>
      <c r="D68" s="75" t="s">
        <v>145</v>
      </c>
      <c r="E68" s="92">
        <v>8350000</v>
      </c>
      <c r="F68" s="84" t="s">
        <v>149</v>
      </c>
      <c r="G68" s="84"/>
      <c r="H68" s="82"/>
      <c r="I68" s="82"/>
      <c r="J68" s="82"/>
      <c r="K68" s="83"/>
      <c r="L68" s="83"/>
    </row>
    <row r="69" spans="1:13" s="5" customFormat="1" ht="24.95" customHeight="1" x14ac:dyDescent="0.3">
      <c r="B69" s="75"/>
      <c r="C69" s="106" t="s">
        <v>141</v>
      </c>
      <c r="D69" s="75" t="s">
        <v>146</v>
      </c>
      <c r="E69" s="92">
        <v>7495215</v>
      </c>
      <c r="F69" s="84" t="s">
        <v>149</v>
      </c>
      <c r="G69" s="84"/>
      <c r="H69" s="82"/>
      <c r="I69" s="82"/>
      <c r="J69" s="82"/>
      <c r="K69" s="83"/>
      <c r="L69" s="83"/>
    </row>
    <row r="70" spans="1:13" s="5" customFormat="1" ht="24.95" customHeight="1" x14ac:dyDescent="0.3">
      <c r="B70" s="75"/>
      <c r="C70" s="107" t="s">
        <v>142</v>
      </c>
      <c r="D70" s="75" t="s">
        <v>147</v>
      </c>
      <c r="E70" s="199">
        <v>6618982.5</v>
      </c>
      <c r="F70" s="84" t="s">
        <v>149</v>
      </c>
      <c r="G70" s="84"/>
      <c r="H70" s="82"/>
      <c r="I70" s="82"/>
      <c r="J70" s="82"/>
      <c r="K70" s="83"/>
      <c r="L70" s="83"/>
    </row>
    <row r="71" spans="1:13" s="5" customFormat="1" ht="24.95" customHeight="1" x14ac:dyDescent="0.3">
      <c r="B71" s="75"/>
      <c r="C71" s="106" t="s">
        <v>143</v>
      </c>
      <c r="D71" s="75" t="s">
        <v>148</v>
      </c>
      <c r="E71" s="93">
        <v>7736040</v>
      </c>
      <c r="F71" s="94" t="s">
        <v>149</v>
      </c>
      <c r="G71" s="84"/>
      <c r="H71" s="89"/>
      <c r="I71" s="89"/>
      <c r="J71" s="89"/>
      <c r="K71" s="88"/>
      <c r="L71" s="88"/>
    </row>
    <row r="72" spans="1:13" s="5" customFormat="1" ht="24.95" customHeight="1" x14ac:dyDescent="0.3">
      <c r="A72" s="75"/>
      <c r="B72" s="84"/>
      <c r="C72" s="84"/>
      <c r="D72" s="84"/>
      <c r="E72" s="98">
        <f>SUM(E67:E71)</f>
        <v>38262142.5</v>
      </c>
      <c r="F72" s="95" t="s">
        <v>149</v>
      </c>
      <c r="G72" s="84"/>
      <c r="H72" s="89"/>
      <c r="I72" s="89"/>
      <c r="J72" s="89"/>
      <c r="K72" s="88"/>
      <c r="L72" s="88"/>
    </row>
    <row r="73" spans="1:13" s="5" customFormat="1" ht="24.95" customHeight="1" x14ac:dyDescent="0.3">
      <c r="A73" s="75"/>
      <c r="B73" s="84"/>
      <c r="C73" s="84"/>
      <c r="D73" s="84"/>
      <c r="E73" s="211"/>
      <c r="F73" s="84"/>
      <c r="G73" s="84"/>
      <c r="H73" s="89"/>
      <c r="I73" s="89"/>
      <c r="J73" s="89"/>
      <c r="K73" s="88"/>
      <c r="L73" s="88"/>
    </row>
    <row r="74" spans="1:13" s="5" customFormat="1" ht="18.75" x14ac:dyDescent="0.3">
      <c r="A74" s="90"/>
      <c r="E74" s="210"/>
      <c r="F74" s="91"/>
    </row>
    <row r="75" spans="1:13" ht="20.25" x14ac:dyDescent="0.3">
      <c r="A75" s="3"/>
      <c r="B75" s="4"/>
      <c r="C75" s="97" t="s">
        <v>4</v>
      </c>
      <c r="D75" s="4"/>
      <c r="F75" s="6"/>
      <c r="G75" s="103" t="s">
        <v>122</v>
      </c>
      <c r="H75" s="103">
        <v>2017</v>
      </c>
      <c r="I75" s="103">
        <v>2018</v>
      </c>
      <c r="J75" s="103">
        <v>2019</v>
      </c>
      <c r="K75" s="103">
        <v>2020</v>
      </c>
      <c r="L75" s="103">
        <v>2021</v>
      </c>
    </row>
    <row r="76" spans="1:13" ht="37.5" customHeight="1" x14ac:dyDescent="0.3">
      <c r="B76" s="229" t="s">
        <v>125</v>
      </c>
      <c r="C76" s="230"/>
      <c r="D76" s="230"/>
      <c r="E76" s="230"/>
      <c r="F76" s="231"/>
      <c r="G76" s="101">
        <v>96</v>
      </c>
      <c r="H76" s="102">
        <f>'2017'!F23</f>
        <v>31</v>
      </c>
      <c r="I76" s="104">
        <v>22</v>
      </c>
      <c r="J76" s="104">
        <v>16</v>
      </c>
      <c r="K76" s="104">
        <v>12</v>
      </c>
      <c r="L76" s="104">
        <v>15</v>
      </c>
      <c r="M76" s="105">
        <f>H76+I76+J76+K76+L76</f>
        <v>96</v>
      </c>
    </row>
    <row r="77" spans="1:13" ht="37.5" customHeight="1" x14ac:dyDescent="0.3">
      <c r="B77" s="240" t="s">
        <v>126</v>
      </c>
      <c r="C77" s="241"/>
      <c r="D77" s="241"/>
      <c r="E77" s="241"/>
      <c r="F77" s="242"/>
      <c r="G77" s="96">
        <v>45</v>
      </c>
      <c r="H77" s="102">
        <v>10</v>
      </c>
      <c r="I77" s="102">
        <v>10</v>
      </c>
      <c r="J77" s="102">
        <v>9</v>
      </c>
      <c r="K77" s="102">
        <f>'2020 (2)'!A19</f>
        <v>9</v>
      </c>
      <c r="L77" s="102">
        <v>7</v>
      </c>
      <c r="M77" s="105">
        <f>SUM(H77:L77)</f>
        <v>45</v>
      </c>
    </row>
    <row r="78" spans="1:13" ht="37.5" customHeight="1" x14ac:dyDescent="0.3">
      <c r="B78" s="243" t="s">
        <v>127</v>
      </c>
      <c r="C78" s="244"/>
      <c r="D78" s="244"/>
      <c r="E78" s="244"/>
      <c r="F78" s="245"/>
      <c r="G78" s="100">
        <v>2085.1999999999998</v>
      </c>
      <c r="H78" s="102">
        <f>'2017'!D23</f>
        <v>434.80000000000007</v>
      </c>
      <c r="I78" s="102">
        <v>470.9</v>
      </c>
      <c r="J78" s="102">
        <v>404.6</v>
      </c>
      <c r="K78" s="102">
        <v>357.3</v>
      </c>
      <c r="L78" s="102">
        <v>417.6</v>
      </c>
      <c r="M78" s="105">
        <f>H78+I78+J78+K78+L78</f>
        <v>2085.2000000000003</v>
      </c>
    </row>
  </sheetData>
  <mergeCells count="18">
    <mergeCell ref="B77:F77"/>
    <mergeCell ref="B78:F78"/>
    <mergeCell ref="I7:I8"/>
    <mergeCell ref="J7:J8"/>
    <mergeCell ref="K7:K8"/>
    <mergeCell ref="L7:L8"/>
    <mergeCell ref="A65:L65"/>
    <mergeCell ref="B76:F76"/>
    <mergeCell ref="F4:J4"/>
    <mergeCell ref="C5:K5"/>
    <mergeCell ref="A7:A8"/>
    <mergeCell ref="B7:B8"/>
    <mergeCell ref="C7:C8"/>
    <mergeCell ref="D7:D8"/>
    <mergeCell ref="E7:E8"/>
    <mergeCell ref="F7:F8"/>
    <mergeCell ref="G7:G8"/>
    <mergeCell ref="H7:H8"/>
  </mergeCells>
  <printOptions horizontalCentered="1"/>
  <pageMargins left="0.11811023622047245" right="0.11811023622047245" top="0.74803149606299213" bottom="0.59055118110236227" header="0.31496062992125984" footer="0.31496062992125984"/>
  <pageSetup paperSize="9" scale="68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D18" sqref="D18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136</v>
      </c>
    </row>
    <row r="2" spans="1:13" ht="20.25" x14ac:dyDescent="0.3">
      <c r="F2" s="232" t="s">
        <v>71</v>
      </c>
      <c r="G2" s="232"/>
      <c r="H2" s="232"/>
      <c r="I2" s="232"/>
      <c r="J2" s="232"/>
    </row>
    <row r="3" spans="1:13" ht="18.75" x14ac:dyDescent="0.3">
      <c r="A3" s="62"/>
      <c r="B3" s="62"/>
      <c r="C3" s="233" t="s">
        <v>72</v>
      </c>
      <c r="D3" s="233"/>
      <c r="E3" s="233"/>
      <c r="F3" s="233"/>
      <c r="G3" s="233"/>
      <c r="H3" s="233"/>
      <c r="I3" s="233"/>
      <c r="J3" s="233"/>
      <c r="K3" s="233"/>
      <c r="L3" s="233"/>
      <c r="M3" s="62"/>
    </row>
    <row r="4" spans="1:13" ht="18" customHeight="1" thickBot="1" x14ac:dyDescent="0.35">
      <c r="G4" s="67" t="s">
        <v>137</v>
      </c>
      <c r="H4" s="66"/>
      <c r="I4" s="66"/>
    </row>
    <row r="5" spans="1:13" ht="66" customHeight="1" x14ac:dyDescent="0.25">
      <c r="A5" s="234" t="s">
        <v>0</v>
      </c>
      <c r="B5" s="236" t="s">
        <v>8</v>
      </c>
      <c r="C5" s="236" t="s">
        <v>7</v>
      </c>
      <c r="D5" s="236" t="s">
        <v>69</v>
      </c>
      <c r="E5" s="238" t="s">
        <v>5</v>
      </c>
      <c r="F5" s="236" t="s">
        <v>1</v>
      </c>
      <c r="G5" s="236" t="s">
        <v>3</v>
      </c>
      <c r="H5" s="236" t="s">
        <v>124</v>
      </c>
      <c r="I5" s="236" t="s">
        <v>123</v>
      </c>
      <c r="J5" s="238" t="s">
        <v>29</v>
      </c>
      <c r="K5" s="238" t="s">
        <v>2</v>
      </c>
      <c r="L5" s="238" t="s">
        <v>32</v>
      </c>
      <c r="M5" s="226" t="s">
        <v>6</v>
      </c>
    </row>
    <row r="6" spans="1:13" ht="40.5" customHeight="1" thickBot="1" x14ac:dyDescent="0.3">
      <c r="A6" s="235"/>
      <c r="B6" s="237"/>
      <c r="C6" s="237"/>
      <c r="D6" s="237"/>
      <c r="E6" s="239"/>
      <c r="F6" s="237"/>
      <c r="G6" s="237"/>
      <c r="H6" s="237"/>
      <c r="I6" s="237"/>
      <c r="J6" s="239"/>
      <c r="K6" s="239"/>
      <c r="L6" s="239"/>
      <c r="M6" s="227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82</v>
      </c>
      <c r="C8" s="33"/>
      <c r="D8" s="71"/>
      <c r="E8" s="35"/>
      <c r="F8" s="72"/>
      <c r="G8" s="33"/>
      <c r="H8" s="36"/>
      <c r="I8" s="55"/>
      <c r="J8" s="37"/>
      <c r="K8" s="26"/>
      <c r="L8" s="33"/>
      <c r="M8" s="26"/>
    </row>
    <row r="9" spans="1:13" ht="27" customHeight="1" x14ac:dyDescent="0.3">
      <c r="A9" s="15" t="s">
        <v>12</v>
      </c>
      <c r="B9" s="17" t="s">
        <v>83</v>
      </c>
      <c r="C9" s="15">
        <v>1966</v>
      </c>
      <c r="D9" s="57">
        <v>56.2</v>
      </c>
      <c r="E9" s="17" t="s">
        <v>95</v>
      </c>
      <c r="F9" s="15">
        <v>2</v>
      </c>
      <c r="G9" s="15">
        <v>2</v>
      </c>
      <c r="H9" s="18">
        <v>18525</v>
      </c>
      <c r="I9" s="19">
        <f t="shared" ref="I9:I14" si="0">D9*H9</f>
        <v>1041105</v>
      </c>
      <c r="J9" s="10" t="s">
        <v>30</v>
      </c>
      <c r="K9" s="7" t="s">
        <v>14</v>
      </c>
      <c r="L9" s="15">
        <v>2021</v>
      </c>
      <c r="M9" s="7" t="s">
        <v>28</v>
      </c>
    </row>
    <row r="10" spans="1:13" ht="27" customHeight="1" x14ac:dyDescent="0.3">
      <c r="A10" s="15" t="s">
        <v>16</v>
      </c>
      <c r="B10" s="17" t="s">
        <v>87</v>
      </c>
      <c r="C10" s="15">
        <v>1967</v>
      </c>
      <c r="D10" s="57">
        <v>51.4</v>
      </c>
      <c r="E10" s="17" t="s">
        <v>96</v>
      </c>
      <c r="F10" s="15">
        <v>1</v>
      </c>
      <c r="G10" s="15">
        <v>2</v>
      </c>
      <c r="H10" s="18">
        <v>18525</v>
      </c>
      <c r="I10" s="19">
        <f t="shared" si="0"/>
        <v>952185</v>
      </c>
      <c r="J10" s="10" t="s">
        <v>30</v>
      </c>
      <c r="K10" s="7" t="s">
        <v>14</v>
      </c>
      <c r="L10" s="15">
        <v>2021</v>
      </c>
      <c r="M10" s="7" t="s">
        <v>28</v>
      </c>
    </row>
    <row r="11" spans="1:13" ht="27" customHeight="1" x14ac:dyDescent="0.3">
      <c r="A11" s="15" t="s">
        <v>18</v>
      </c>
      <c r="B11" s="17" t="s">
        <v>88</v>
      </c>
      <c r="C11" s="15">
        <v>1967</v>
      </c>
      <c r="D11" s="57">
        <v>52.5</v>
      </c>
      <c r="E11" s="17" t="s">
        <v>97</v>
      </c>
      <c r="F11" s="15">
        <v>4</v>
      </c>
      <c r="G11" s="15">
        <v>2</v>
      </c>
      <c r="H11" s="18">
        <v>18525</v>
      </c>
      <c r="I11" s="19">
        <f t="shared" si="0"/>
        <v>972562.5</v>
      </c>
      <c r="J11" s="10" t="s">
        <v>30</v>
      </c>
      <c r="K11" s="7" t="s">
        <v>14</v>
      </c>
      <c r="L11" s="15">
        <v>2021</v>
      </c>
      <c r="M11" s="7" t="s">
        <v>28</v>
      </c>
    </row>
    <row r="12" spans="1:13" ht="27" customHeight="1" x14ac:dyDescent="0.3">
      <c r="A12" s="15" t="s">
        <v>21</v>
      </c>
      <c r="B12" s="17" t="s">
        <v>103</v>
      </c>
      <c r="C12" s="15">
        <v>1967</v>
      </c>
      <c r="D12" s="57">
        <v>80</v>
      </c>
      <c r="E12" s="17" t="s">
        <v>104</v>
      </c>
      <c r="F12" s="15">
        <v>2</v>
      </c>
      <c r="G12" s="15">
        <v>4</v>
      </c>
      <c r="H12" s="18">
        <v>18525</v>
      </c>
      <c r="I12" s="19">
        <f t="shared" si="0"/>
        <v>1482000</v>
      </c>
      <c r="J12" s="10" t="s">
        <v>30</v>
      </c>
      <c r="K12" s="7" t="s">
        <v>14</v>
      </c>
      <c r="L12" s="15">
        <v>2021</v>
      </c>
      <c r="M12" s="7" t="s">
        <v>28</v>
      </c>
    </row>
    <row r="13" spans="1:13" ht="27" customHeight="1" x14ac:dyDescent="0.3">
      <c r="A13" s="15" t="s">
        <v>23</v>
      </c>
      <c r="B13" s="17" t="s">
        <v>118</v>
      </c>
      <c r="C13" s="15">
        <v>1967</v>
      </c>
      <c r="D13" s="57">
        <v>69</v>
      </c>
      <c r="E13" s="68" t="s">
        <v>119</v>
      </c>
      <c r="F13" s="15">
        <v>2</v>
      </c>
      <c r="G13" s="15">
        <v>3</v>
      </c>
      <c r="H13" s="18">
        <v>18525</v>
      </c>
      <c r="I13" s="19">
        <f t="shared" si="0"/>
        <v>1278225</v>
      </c>
      <c r="J13" s="10" t="s">
        <v>30</v>
      </c>
      <c r="K13" s="7" t="s">
        <v>14</v>
      </c>
      <c r="L13" s="15">
        <v>2021</v>
      </c>
      <c r="M13" s="7" t="s">
        <v>28</v>
      </c>
    </row>
    <row r="14" spans="1:13" ht="27" customHeight="1" x14ac:dyDescent="0.3">
      <c r="A14" s="39" t="s">
        <v>25</v>
      </c>
      <c r="B14" s="40" t="s">
        <v>120</v>
      </c>
      <c r="C14" s="39">
        <v>1967</v>
      </c>
      <c r="D14" s="63">
        <v>66</v>
      </c>
      <c r="E14" s="40" t="s">
        <v>121</v>
      </c>
      <c r="F14" s="39">
        <v>2</v>
      </c>
      <c r="G14" s="39">
        <v>3</v>
      </c>
      <c r="H14" s="18">
        <v>18525</v>
      </c>
      <c r="I14" s="42">
        <f t="shared" si="0"/>
        <v>1222650</v>
      </c>
      <c r="J14" s="43" t="s">
        <v>30</v>
      </c>
      <c r="K14" s="11" t="s">
        <v>14</v>
      </c>
      <c r="L14" s="39">
        <v>2021</v>
      </c>
      <c r="M14" s="7" t="s">
        <v>28</v>
      </c>
    </row>
    <row r="15" spans="1:13" ht="27" customHeight="1" x14ac:dyDescent="0.3">
      <c r="B15" s="156" t="s">
        <v>224</v>
      </c>
      <c r="C15" s="39"/>
      <c r="D15" s="63"/>
      <c r="E15" s="40"/>
      <c r="F15" s="39"/>
      <c r="G15" s="39"/>
      <c r="H15" s="41"/>
      <c r="I15" s="149"/>
      <c r="J15" s="43"/>
      <c r="K15" s="11"/>
      <c r="L15" s="39"/>
      <c r="M15" s="11"/>
    </row>
    <row r="16" spans="1:13" ht="27" customHeight="1" thickBot="1" x14ac:dyDescent="0.35">
      <c r="A16" s="39" t="s">
        <v>27</v>
      </c>
      <c r="B16" s="214" t="s">
        <v>222</v>
      </c>
      <c r="C16" s="213">
        <v>1962</v>
      </c>
      <c r="D16" s="215" t="s">
        <v>223</v>
      </c>
      <c r="E16" s="214" t="s">
        <v>221</v>
      </c>
      <c r="F16" s="39">
        <v>2</v>
      </c>
      <c r="G16" s="39">
        <v>2</v>
      </c>
      <c r="H16" s="18">
        <v>18525</v>
      </c>
      <c r="I16" s="42">
        <v>787312.5</v>
      </c>
      <c r="J16" s="43" t="s">
        <v>30</v>
      </c>
      <c r="K16" s="11" t="s">
        <v>14</v>
      </c>
      <c r="L16" s="39">
        <v>2021</v>
      </c>
      <c r="M16" s="11" t="s">
        <v>19</v>
      </c>
    </row>
    <row r="17" spans="1:13" ht="27" customHeight="1" thickBot="1" x14ac:dyDescent="0.35">
      <c r="A17" s="143"/>
      <c r="B17" s="35"/>
      <c r="C17" s="33"/>
      <c r="D17" s="59"/>
      <c r="E17" s="138"/>
      <c r="F17" s="33"/>
      <c r="G17" s="33"/>
      <c r="H17" s="36"/>
      <c r="I17" s="47"/>
      <c r="J17" s="37"/>
      <c r="K17" s="26"/>
      <c r="L17" s="33"/>
      <c r="M17" s="132"/>
    </row>
    <row r="18" spans="1:13" ht="27" customHeight="1" thickBot="1" x14ac:dyDescent="0.35">
      <c r="A18" s="33"/>
      <c r="B18" s="34" t="s">
        <v>122</v>
      </c>
      <c r="C18" s="33"/>
      <c r="D18" s="71">
        <v>417.6</v>
      </c>
      <c r="E18" s="35"/>
      <c r="F18" s="73">
        <f>SUM(F9:F17)</f>
        <v>15</v>
      </c>
      <c r="G18" s="33"/>
      <c r="H18" s="36"/>
      <c r="I18" s="99">
        <f>SUM(I9:I17)</f>
        <v>7736040</v>
      </c>
      <c r="J18" s="37"/>
      <c r="K18" s="26"/>
      <c r="L18" s="26"/>
      <c r="M18" s="26"/>
    </row>
    <row r="19" spans="1:13" s="5" customFormat="1" ht="27" customHeight="1" x14ac:dyDescent="0.3">
      <c r="A19" s="75"/>
      <c r="B19" s="76"/>
      <c r="C19" s="75"/>
      <c r="D19" s="77"/>
      <c r="E19" s="78"/>
      <c r="F19" s="79"/>
      <c r="G19" s="75"/>
      <c r="H19" s="80"/>
      <c r="I19" s="81"/>
      <c r="J19" s="82"/>
      <c r="K19" s="83"/>
      <c r="L19" s="83"/>
      <c r="M19" s="83"/>
    </row>
    <row r="20" spans="1:13" s="5" customFormat="1" ht="27" customHeight="1" x14ac:dyDescent="0.3">
      <c r="A20" s="75"/>
      <c r="B20" s="76"/>
      <c r="C20" s="75"/>
      <c r="D20" s="77"/>
      <c r="E20" s="78"/>
      <c r="F20" s="79"/>
      <c r="G20" s="75"/>
      <c r="H20" s="80"/>
      <c r="I20" s="81"/>
      <c r="J20" s="82"/>
      <c r="K20" s="83"/>
      <c r="L20" s="83"/>
      <c r="M20" s="83"/>
    </row>
    <row r="21" spans="1:13" s="5" customFormat="1" ht="27" customHeight="1" x14ac:dyDescent="0.3">
      <c r="A21" s="75"/>
      <c r="B21" s="76"/>
      <c r="C21" s="75"/>
      <c r="D21" s="77"/>
      <c r="E21" s="78"/>
      <c r="F21" s="79"/>
      <c r="G21" s="75"/>
      <c r="H21" s="80"/>
      <c r="I21" s="81"/>
      <c r="J21" s="82"/>
      <c r="K21" s="83"/>
      <c r="L21" s="83"/>
      <c r="M21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A15" sqref="A15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136</v>
      </c>
    </row>
    <row r="2" spans="1:13" ht="20.25" x14ac:dyDescent="0.3">
      <c r="F2" s="232" t="s">
        <v>71</v>
      </c>
      <c r="G2" s="232"/>
      <c r="H2" s="232"/>
      <c r="I2" s="232"/>
      <c r="J2" s="232"/>
    </row>
    <row r="3" spans="1:13" ht="18.75" x14ac:dyDescent="0.3">
      <c r="A3" s="62"/>
      <c r="B3" s="62"/>
      <c r="C3" s="233" t="s">
        <v>72</v>
      </c>
      <c r="D3" s="233"/>
      <c r="E3" s="233"/>
      <c r="F3" s="233"/>
      <c r="G3" s="233"/>
      <c r="H3" s="233"/>
      <c r="I3" s="233"/>
      <c r="J3" s="233"/>
      <c r="K3" s="233"/>
      <c r="L3" s="233"/>
      <c r="M3" s="62"/>
    </row>
    <row r="4" spans="1:13" ht="18" customHeight="1" thickBot="1" x14ac:dyDescent="0.35">
      <c r="G4" s="67" t="s">
        <v>137</v>
      </c>
      <c r="H4" s="66"/>
      <c r="I4" s="66"/>
    </row>
    <row r="5" spans="1:13" ht="66" customHeight="1" x14ac:dyDescent="0.25">
      <c r="A5" s="234" t="s">
        <v>0</v>
      </c>
      <c r="B5" s="236" t="s">
        <v>8</v>
      </c>
      <c r="C5" s="236" t="s">
        <v>7</v>
      </c>
      <c r="D5" s="236" t="s">
        <v>69</v>
      </c>
      <c r="E5" s="238" t="s">
        <v>5</v>
      </c>
      <c r="F5" s="236" t="s">
        <v>1</v>
      </c>
      <c r="G5" s="236" t="s">
        <v>3</v>
      </c>
      <c r="H5" s="236" t="s">
        <v>124</v>
      </c>
      <c r="I5" s="236" t="s">
        <v>123</v>
      </c>
      <c r="J5" s="238" t="s">
        <v>29</v>
      </c>
      <c r="K5" s="238" t="s">
        <v>2</v>
      </c>
      <c r="L5" s="238" t="s">
        <v>32</v>
      </c>
      <c r="M5" s="226" t="s">
        <v>6</v>
      </c>
    </row>
    <row r="6" spans="1:13" ht="40.5" customHeight="1" thickBot="1" x14ac:dyDescent="0.3">
      <c r="A6" s="235"/>
      <c r="B6" s="237"/>
      <c r="C6" s="237"/>
      <c r="D6" s="237"/>
      <c r="E6" s="239"/>
      <c r="F6" s="237"/>
      <c r="G6" s="237"/>
      <c r="H6" s="237"/>
      <c r="I6" s="237"/>
      <c r="J6" s="239"/>
      <c r="K6" s="239"/>
      <c r="L6" s="239"/>
      <c r="M6" s="227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82</v>
      </c>
      <c r="C8" s="33"/>
      <c r="D8" s="71"/>
      <c r="E8" s="35"/>
      <c r="F8" s="72"/>
      <c r="G8" s="33"/>
      <c r="H8" s="36"/>
      <c r="I8" s="55"/>
      <c r="J8" s="37"/>
      <c r="K8" s="26"/>
      <c r="L8" s="33"/>
      <c r="M8" s="26"/>
    </row>
    <row r="9" spans="1:13" ht="27" customHeight="1" x14ac:dyDescent="0.3">
      <c r="A9" s="15" t="s">
        <v>12</v>
      </c>
      <c r="B9" s="17" t="s">
        <v>83</v>
      </c>
      <c r="C9" s="15">
        <v>1966</v>
      </c>
      <c r="D9" s="57">
        <v>56.2</v>
      </c>
      <c r="E9" s="17" t="s">
        <v>95</v>
      </c>
      <c r="F9" s="15">
        <v>2</v>
      </c>
      <c r="G9" s="15">
        <v>2</v>
      </c>
      <c r="H9" s="18">
        <v>18525</v>
      </c>
      <c r="I9" s="19">
        <f t="shared" ref="I9:I14" si="0">D9*H9</f>
        <v>1041105</v>
      </c>
      <c r="J9" s="10" t="s">
        <v>30</v>
      </c>
      <c r="K9" s="7" t="s">
        <v>14</v>
      </c>
      <c r="L9" s="15">
        <v>2021</v>
      </c>
      <c r="M9" s="7" t="s">
        <v>19</v>
      </c>
    </row>
    <row r="10" spans="1:13" ht="27" customHeight="1" x14ac:dyDescent="0.3">
      <c r="A10" s="15" t="s">
        <v>16</v>
      </c>
      <c r="B10" s="17" t="s">
        <v>87</v>
      </c>
      <c r="C10" s="15">
        <v>1967</v>
      </c>
      <c r="D10" s="57">
        <v>51.4</v>
      </c>
      <c r="E10" s="17" t="s">
        <v>96</v>
      </c>
      <c r="F10" s="15">
        <v>1</v>
      </c>
      <c r="G10" s="15">
        <v>2</v>
      </c>
      <c r="H10" s="18">
        <v>18525</v>
      </c>
      <c r="I10" s="19">
        <f t="shared" si="0"/>
        <v>952185</v>
      </c>
      <c r="J10" s="10" t="s">
        <v>30</v>
      </c>
      <c r="K10" s="7" t="s">
        <v>14</v>
      </c>
      <c r="L10" s="15">
        <v>2021</v>
      </c>
      <c r="M10" s="7" t="s">
        <v>19</v>
      </c>
    </row>
    <row r="11" spans="1:13" ht="27" customHeight="1" x14ac:dyDescent="0.3">
      <c r="A11" s="15" t="s">
        <v>18</v>
      </c>
      <c r="B11" s="17" t="s">
        <v>88</v>
      </c>
      <c r="C11" s="15">
        <v>1967</v>
      </c>
      <c r="D11" s="57">
        <v>52.5</v>
      </c>
      <c r="E11" s="17" t="s">
        <v>97</v>
      </c>
      <c r="F11" s="15">
        <v>4</v>
      </c>
      <c r="G11" s="15">
        <v>2</v>
      </c>
      <c r="H11" s="18">
        <v>18525</v>
      </c>
      <c r="I11" s="19">
        <f t="shared" si="0"/>
        <v>972562.5</v>
      </c>
      <c r="J11" s="10" t="s">
        <v>30</v>
      </c>
      <c r="K11" s="7" t="s">
        <v>14</v>
      </c>
      <c r="L11" s="15">
        <v>2021</v>
      </c>
      <c r="M11" s="7" t="s">
        <v>19</v>
      </c>
    </row>
    <row r="12" spans="1:13" ht="27" customHeight="1" x14ac:dyDescent="0.3">
      <c r="A12" s="15" t="s">
        <v>21</v>
      </c>
      <c r="B12" s="17" t="s">
        <v>103</v>
      </c>
      <c r="C12" s="15">
        <v>1967</v>
      </c>
      <c r="D12" s="57">
        <v>80</v>
      </c>
      <c r="E12" s="17" t="s">
        <v>104</v>
      </c>
      <c r="F12" s="15">
        <v>2</v>
      </c>
      <c r="G12" s="15">
        <v>4</v>
      </c>
      <c r="H12" s="18">
        <v>18525</v>
      </c>
      <c r="I12" s="19">
        <f t="shared" si="0"/>
        <v>1482000</v>
      </c>
      <c r="J12" s="10" t="s">
        <v>30</v>
      </c>
      <c r="K12" s="7" t="s">
        <v>14</v>
      </c>
      <c r="L12" s="15">
        <v>2021</v>
      </c>
      <c r="M12" s="7" t="s">
        <v>19</v>
      </c>
    </row>
    <row r="13" spans="1:13" ht="27" customHeight="1" x14ac:dyDescent="0.3">
      <c r="A13" s="15" t="s">
        <v>23</v>
      </c>
      <c r="B13" s="17" t="s">
        <v>118</v>
      </c>
      <c r="C13" s="15">
        <v>1967</v>
      </c>
      <c r="D13" s="57">
        <v>69</v>
      </c>
      <c r="E13" s="68" t="s">
        <v>119</v>
      </c>
      <c r="F13" s="15">
        <v>2</v>
      </c>
      <c r="G13" s="15">
        <v>3</v>
      </c>
      <c r="H13" s="18">
        <v>18525</v>
      </c>
      <c r="I13" s="19">
        <f t="shared" si="0"/>
        <v>1278225</v>
      </c>
      <c r="J13" s="10" t="s">
        <v>30</v>
      </c>
      <c r="K13" s="7" t="s">
        <v>14</v>
      </c>
      <c r="L13" s="15">
        <v>2021</v>
      </c>
      <c r="M13" s="7" t="s">
        <v>19</v>
      </c>
    </row>
    <row r="14" spans="1:13" ht="27" customHeight="1" thickBot="1" x14ac:dyDescent="0.35">
      <c r="A14" s="20">
        <v>6</v>
      </c>
      <c r="B14" s="21" t="s">
        <v>120</v>
      </c>
      <c r="C14" s="20">
        <v>1967</v>
      </c>
      <c r="D14" s="58">
        <v>66</v>
      </c>
      <c r="E14" s="21" t="s">
        <v>121</v>
      </c>
      <c r="F14" s="20">
        <v>2</v>
      </c>
      <c r="G14" s="20">
        <v>3</v>
      </c>
      <c r="H14" s="18">
        <v>18525</v>
      </c>
      <c r="I14" s="23">
        <f t="shared" si="0"/>
        <v>1222650</v>
      </c>
      <c r="J14" s="13" t="s">
        <v>30</v>
      </c>
      <c r="K14" s="12" t="s">
        <v>14</v>
      </c>
      <c r="L14" s="15">
        <v>2021</v>
      </c>
      <c r="M14" s="12" t="s">
        <v>19</v>
      </c>
    </row>
    <row r="15" spans="1:13" ht="27" customHeight="1" thickBot="1" x14ac:dyDescent="0.35">
      <c r="A15" s="33"/>
      <c r="B15" s="34" t="s">
        <v>122</v>
      </c>
      <c r="C15" s="33"/>
      <c r="D15" s="71">
        <f>SUM(D9:D14)</f>
        <v>375.1</v>
      </c>
      <c r="E15" s="35"/>
      <c r="F15" s="73">
        <f>SUM(F9:F14)</f>
        <v>13</v>
      </c>
      <c r="G15" s="33"/>
      <c r="H15" s="36"/>
      <c r="I15" s="74">
        <f>SUM(I9:I14)</f>
        <v>6948727.5</v>
      </c>
      <c r="J15" s="37"/>
      <c r="K15" s="26"/>
      <c r="L15" s="26"/>
      <c r="M15" s="26"/>
    </row>
    <row r="16" spans="1:13" s="5" customFormat="1" ht="27" customHeight="1" x14ac:dyDescent="0.3">
      <c r="A16" s="75"/>
      <c r="B16" s="76"/>
      <c r="C16" s="75"/>
      <c r="D16" s="77"/>
      <c r="E16" s="78"/>
      <c r="F16" s="79"/>
      <c r="G16" s="75"/>
      <c r="H16" s="80"/>
      <c r="I16" s="81"/>
      <c r="J16" s="82"/>
      <c r="K16" s="83"/>
      <c r="L16" s="83"/>
      <c r="M16" s="83"/>
    </row>
    <row r="17" spans="1:13" s="5" customFormat="1" ht="27" customHeight="1" x14ac:dyDescent="0.3">
      <c r="A17" s="75"/>
      <c r="B17" s="76"/>
      <c r="C17" s="75"/>
      <c r="D17" s="77"/>
      <c r="E17" s="78"/>
      <c r="F17" s="79"/>
      <c r="G17" s="75"/>
      <c r="H17" s="80"/>
      <c r="I17" s="81"/>
      <c r="J17" s="82"/>
      <c r="K17" s="83"/>
      <c r="L17" s="83"/>
      <c r="M17" s="83"/>
    </row>
    <row r="18" spans="1:13" s="5" customFormat="1" ht="27" customHeight="1" x14ac:dyDescent="0.3">
      <c r="A18" s="75"/>
      <c r="B18" s="76"/>
      <c r="C18" s="75"/>
      <c r="D18" s="77"/>
      <c r="E18" s="78"/>
      <c r="F18" s="79"/>
      <c r="G18" s="75"/>
      <c r="H18" s="80"/>
      <c r="I18" s="81"/>
      <c r="J18" s="82"/>
      <c r="K18" s="83"/>
      <c r="L18" s="83"/>
      <c r="M18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G20"/>
  <sheetViews>
    <sheetView workbookViewId="0">
      <selection activeCell="F26" sqref="F26"/>
    </sheetView>
  </sheetViews>
  <sheetFormatPr defaultRowHeight="15" x14ac:dyDescent="0.25"/>
  <cols>
    <col min="1" max="1" width="21.7109375" customWidth="1"/>
    <col min="2" max="6" width="12.7109375" customWidth="1"/>
    <col min="7" max="7" width="17" customWidth="1"/>
  </cols>
  <sheetData>
    <row r="16" spans="1:7" ht="18.75" customHeight="1" x14ac:dyDescent="0.25">
      <c r="A16" s="252" t="s">
        <v>213</v>
      </c>
      <c r="B16" s="254" t="s">
        <v>208</v>
      </c>
      <c r="C16" s="255"/>
      <c r="D16" s="255"/>
      <c r="E16" s="255"/>
      <c r="F16" s="255"/>
      <c r="G16" s="256"/>
    </row>
    <row r="17" spans="1:7" ht="19.5" customHeight="1" x14ac:dyDescent="0.25">
      <c r="A17" s="253"/>
      <c r="B17" s="110" t="s">
        <v>209</v>
      </c>
      <c r="C17" s="110">
        <v>2018</v>
      </c>
      <c r="D17" s="110">
        <v>2019</v>
      </c>
      <c r="E17" s="110">
        <v>2020</v>
      </c>
      <c r="F17" s="110">
        <v>2021</v>
      </c>
      <c r="G17" s="110" t="s">
        <v>210</v>
      </c>
    </row>
    <row r="18" spans="1:7" ht="29.25" customHeight="1" x14ac:dyDescent="0.25">
      <c r="A18" s="111" t="s">
        <v>211</v>
      </c>
      <c r="B18" s="112">
        <f>('ПДУ муницип. '!H78+'ПДУ собств.'!H58)*0.0286*15299.42*6/1000</f>
        <v>1644.5383276608002</v>
      </c>
      <c r="C18" s="112">
        <f>('ПДУ муницип. '!I78+'ПДУ собств.'!I58)*0.0286*15299.42*12/1000</f>
        <v>3887.6634029375996</v>
      </c>
      <c r="D18" s="112">
        <f>('ПДУ муницип. '!J78+'ПДУ собств.'!J58)*0.0286*15299.42*1.06*12/1000</f>
        <v>4043.5584953649595</v>
      </c>
      <c r="E18" s="112">
        <f>('ПДУ муницип. '!K78+'ПДУ собств.'!K58)*0.0286*15299.42*1.06*1.06*12/1000</f>
        <v>3696.1965054190177</v>
      </c>
      <c r="F18" s="112">
        <f>('ПДУ муницип. '!L78+'ПДУ собств.'!L58)*0.0286*15299.42*1.06*1.06*1.06*12/1000</f>
        <v>4331.9659033710759</v>
      </c>
      <c r="G18" s="113">
        <f>B18+C18+D18+E18+F18</f>
        <v>17603.922634753457</v>
      </c>
    </row>
    <row r="19" spans="1:7" ht="29.25" customHeight="1" x14ac:dyDescent="0.25">
      <c r="A19" s="111" t="s">
        <v>212</v>
      </c>
      <c r="B19" s="112">
        <f>('ПДУ муницип. '!H76+'ПДУ собств.'!H56)*6.246*56.56*6/1000</f>
        <v>80.546417280000014</v>
      </c>
      <c r="C19" s="112">
        <f>('ПДУ муницип. '!I76+'ПДУ собств.'!I56)*12.246*56.56*12/1000</f>
        <v>207.79012800000004</v>
      </c>
      <c r="D19" s="112">
        <f>('ПДУ муницип. '!J76+'ПДУ собств.'!J56)*12.246*56.56*1.06*12/1000</f>
        <v>273.11934424320003</v>
      </c>
      <c r="E19" s="112">
        <f>('ПДУ муницип. '!K76+'ПДУ собств.'!K56)*12.246*56.56*1.06*1.06*12/1000</f>
        <v>158.76163171814406</v>
      </c>
      <c r="F19" s="112">
        <f>('ПДУ муницип. '!L76+'ПДУ собств.'!L56)*12.246*56.56*1.06*1.06*1.06*1.06*12/1000</f>
        <v>356.76913879701334</v>
      </c>
      <c r="G19" s="113">
        <f>B19+C19+D19+E19+F19</f>
        <v>1076.9866600383575</v>
      </c>
    </row>
    <row r="20" spans="1:7" ht="28.5" customHeight="1" x14ac:dyDescent="0.3">
      <c r="A20" s="109" t="s">
        <v>122</v>
      </c>
      <c r="B20" s="113">
        <f t="shared" ref="B20:G20" si="0">B18+B19</f>
        <v>1725.0847449408002</v>
      </c>
      <c r="C20" s="113">
        <f t="shared" si="0"/>
        <v>4095.4535309375997</v>
      </c>
      <c r="D20" s="113">
        <f t="shared" si="0"/>
        <v>4316.67783960816</v>
      </c>
      <c r="E20" s="113">
        <f t="shared" si="0"/>
        <v>3854.9581371371619</v>
      </c>
      <c r="F20" s="113">
        <f t="shared" si="0"/>
        <v>4688.7350421680894</v>
      </c>
      <c r="G20" s="114">
        <f t="shared" si="0"/>
        <v>18680.909294791814</v>
      </c>
    </row>
  </sheetData>
  <mergeCells count="2">
    <mergeCell ref="A16:A17"/>
    <mergeCell ref="B16:G16"/>
  </mergeCells>
  <phoneticPr fontId="6" type="noConversion"/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view="pageBreakPreview" zoomScale="75" zoomScaleSheetLayoutView="75" workbookViewId="0">
      <pane xSplit="4" ySplit="9" topLeftCell="E48" activePane="bottomRight" state="frozen"/>
      <selection pane="topRight" activeCell="G1" sqref="G1"/>
      <selection pane="bottomLeft" activeCell="A8" sqref="A8"/>
      <selection pane="bottomRight" activeCell="K44" sqref="K44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19.5703125" style="1" customWidth="1"/>
    <col min="11" max="11" width="15.140625" style="1" customWidth="1"/>
    <col min="12" max="12" width="45.85546875" style="1" customWidth="1"/>
    <col min="13" max="16384" width="9.140625" style="1"/>
  </cols>
  <sheetData>
    <row r="1" spans="1:12" x14ac:dyDescent="0.25">
      <c r="L1" s="2" t="s">
        <v>150</v>
      </c>
    </row>
    <row r="2" spans="1:12" x14ac:dyDescent="0.25">
      <c r="K2" s="1" t="s">
        <v>84</v>
      </c>
    </row>
    <row r="3" spans="1:12" x14ac:dyDescent="0.25">
      <c r="K3" s="1" t="s">
        <v>85</v>
      </c>
    </row>
    <row r="4" spans="1:12" ht="20.25" x14ac:dyDescent="0.3">
      <c r="F4" s="246" t="s">
        <v>71</v>
      </c>
      <c r="G4" s="246"/>
      <c r="H4" s="246"/>
      <c r="I4" s="246"/>
      <c r="J4" s="246"/>
    </row>
    <row r="5" spans="1:12" ht="18.75" x14ac:dyDescent="0.3">
      <c r="A5" s="62"/>
      <c r="B5" s="62"/>
      <c r="C5" s="62" t="s">
        <v>184</v>
      </c>
      <c r="D5" s="62"/>
      <c r="E5" s="62"/>
      <c r="F5" s="62"/>
      <c r="G5" s="62"/>
      <c r="H5" s="62"/>
      <c r="I5" s="62"/>
      <c r="J5" s="62"/>
      <c r="K5" s="62"/>
      <c r="L5" s="62"/>
    </row>
    <row r="6" spans="1:12" ht="18" customHeight="1" thickBot="1" x14ac:dyDescent="0.35">
      <c r="E6" s="67" t="s">
        <v>183</v>
      </c>
      <c r="H6" s="66"/>
      <c r="I6" s="66"/>
    </row>
    <row r="7" spans="1:12" ht="66" customHeight="1" x14ac:dyDescent="0.25">
      <c r="A7" s="234" t="s">
        <v>0</v>
      </c>
      <c r="B7" s="236" t="s">
        <v>8</v>
      </c>
      <c r="C7" s="236" t="s">
        <v>7</v>
      </c>
      <c r="D7" s="236" t="s">
        <v>69</v>
      </c>
      <c r="E7" s="238" t="s">
        <v>152</v>
      </c>
      <c r="F7" s="236" t="s">
        <v>1</v>
      </c>
      <c r="G7" s="236" t="s">
        <v>3</v>
      </c>
      <c r="H7" s="236" t="s">
        <v>124</v>
      </c>
      <c r="I7" s="236" t="s">
        <v>123</v>
      </c>
      <c r="J7" s="238" t="s">
        <v>29</v>
      </c>
      <c r="K7" s="238" t="s">
        <v>32</v>
      </c>
      <c r="L7" s="226" t="s">
        <v>155</v>
      </c>
    </row>
    <row r="8" spans="1:12" ht="34.5" customHeight="1" thickBot="1" x14ac:dyDescent="0.3">
      <c r="A8" s="235"/>
      <c r="B8" s="237"/>
      <c r="C8" s="237"/>
      <c r="D8" s="237"/>
      <c r="E8" s="239"/>
      <c r="F8" s="237"/>
      <c r="G8" s="237"/>
      <c r="H8" s="237"/>
      <c r="I8" s="237"/>
      <c r="J8" s="239"/>
      <c r="K8" s="239"/>
      <c r="L8" s="227"/>
    </row>
    <row r="9" spans="1:12" ht="16.5" thickBo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14">
        <v>11</v>
      </c>
      <c r="L9" s="9">
        <v>12</v>
      </c>
    </row>
    <row r="10" spans="1:12" ht="27" customHeight="1" thickBot="1" x14ac:dyDescent="0.3">
      <c r="A10" s="24"/>
      <c r="B10" s="25" t="s">
        <v>11</v>
      </c>
      <c r="C10" s="26"/>
      <c r="D10" s="69">
        <f>SUM(D11:D12)</f>
        <v>101.8</v>
      </c>
      <c r="E10" s="28"/>
      <c r="F10" s="70">
        <f>SUM(F11:F12)</f>
        <v>3</v>
      </c>
      <c r="G10" s="30"/>
      <c r="H10" s="31"/>
      <c r="I10" s="65">
        <f>SUM(I11:I12)</f>
        <v>1885845</v>
      </c>
      <c r="J10" s="30"/>
      <c r="K10" s="30"/>
      <c r="L10" s="32"/>
    </row>
    <row r="11" spans="1:12" ht="27" customHeight="1" x14ac:dyDescent="0.3">
      <c r="A11" s="15">
        <v>1</v>
      </c>
      <c r="B11" s="17" t="s">
        <v>156</v>
      </c>
      <c r="C11" s="15">
        <v>1962</v>
      </c>
      <c r="D11" s="57">
        <v>49.8</v>
      </c>
      <c r="E11" s="17" t="s">
        <v>157</v>
      </c>
      <c r="F11" s="15">
        <v>1</v>
      </c>
      <c r="G11" s="15">
        <v>2</v>
      </c>
      <c r="H11" s="18">
        <v>18525</v>
      </c>
      <c r="I11" s="19">
        <f t="shared" ref="I11:I25" si="0">D11*H11</f>
        <v>922545</v>
      </c>
      <c r="J11" s="10" t="s">
        <v>30</v>
      </c>
      <c r="K11" s="15">
        <v>2017</v>
      </c>
      <c r="L11" s="7" t="s">
        <v>154</v>
      </c>
    </row>
    <row r="12" spans="1:12" ht="27" customHeight="1" thickBot="1" x14ac:dyDescent="0.35">
      <c r="A12" s="15">
        <v>2</v>
      </c>
      <c r="B12" s="17" t="s">
        <v>159</v>
      </c>
      <c r="C12" s="15">
        <v>1967</v>
      </c>
      <c r="D12" s="57">
        <v>52</v>
      </c>
      <c r="E12" s="17" t="s">
        <v>153</v>
      </c>
      <c r="F12" s="15">
        <v>2</v>
      </c>
      <c r="G12" s="15">
        <v>2</v>
      </c>
      <c r="H12" s="18">
        <v>18525</v>
      </c>
      <c r="I12" s="19">
        <f t="shared" si="0"/>
        <v>963300</v>
      </c>
      <c r="J12" s="10" t="s">
        <v>30</v>
      </c>
      <c r="K12" s="15">
        <v>2018</v>
      </c>
      <c r="L12" s="7" t="s">
        <v>154</v>
      </c>
    </row>
    <row r="13" spans="1:12" ht="27" customHeight="1" thickBot="1" x14ac:dyDescent="0.35">
      <c r="A13" s="33"/>
      <c r="B13" s="34" t="s">
        <v>39</v>
      </c>
      <c r="C13" s="33"/>
      <c r="D13" s="61">
        <f>SUM(D14:D14)</f>
        <v>68.599999999999994</v>
      </c>
      <c r="E13" s="35"/>
      <c r="F13" s="56">
        <f>SUM(F14:F14)</f>
        <v>0</v>
      </c>
      <c r="G13" s="33"/>
      <c r="H13" s="36"/>
      <c r="I13" s="55">
        <f>SUM(I14:I14)</f>
        <v>1270815</v>
      </c>
      <c r="J13" s="37"/>
      <c r="K13" s="33"/>
      <c r="L13" s="26"/>
    </row>
    <row r="14" spans="1:12" ht="27" customHeight="1" thickBot="1" x14ac:dyDescent="0.35">
      <c r="A14" s="15">
        <v>3</v>
      </c>
      <c r="B14" s="17" t="s">
        <v>160</v>
      </c>
      <c r="C14" s="15">
        <v>1962</v>
      </c>
      <c r="D14" s="57">
        <v>68.599999999999994</v>
      </c>
      <c r="E14" s="17" t="s">
        <v>161</v>
      </c>
      <c r="F14" s="15">
        <v>0</v>
      </c>
      <c r="G14" s="15">
        <v>3</v>
      </c>
      <c r="H14" s="18">
        <v>18525</v>
      </c>
      <c r="I14" s="19">
        <f t="shared" si="0"/>
        <v>1270815</v>
      </c>
      <c r="J14" s="10" t="s">
        <v>162</v>
      </c>
      <c r="K14" s="15">
        <v>2018</v>
      </c>
      <c r="L14" s="7" t="s">
        <v>154</v>
      </c>
    </row>
    <row r="15" spans="1:12" ht="27" customHeight="1" thickBot="1" x14ac:dyDescent="0.35">
      <c r="A15" s="33"/>
      <c r="B15" s="34" t="s">
        <v>43</v>
      </c>
      <c r="C15" s="33"/>
      <c r="D15" s="61">
        <f>SUM(D16:D17)</f>
        <v>99.8</v>
      </c>
      <c r="E15" s="35"/>
      <c r="F15" s="56">
        <f>SUM(F16:F17)</f>
        <v>1</v>
      </c>
      <c r="G15" s="33"/>
      <c r="H15" s="36"/>
      <c r="I15" s="55">
        <f>SUM(I16:I17)</f>
        <v>1848795</v>
      </c>
      <c r="J15" s="37"/>
      <c r="K15" s="33"/>
      <c r="L15" s="26"/>
    </row>
    <row r="16" spans="1:12" ht="27" customHeight="1" x14ac:dyDescent="0.3">
      <c r="A16" s="15">
        <v>4</v>
      </c>
      <c r="B16" s="17" t="s">
        <v>163</v>
      </c>
      <c r="C16" s="15">
        <v>1962</v>
      </c>
      <c r="D16" s="57">
        <v>43.9</v>
      </c>
      <c r="E16" s="17" t="s">
        <v>164</v>
      </c>
      <c r="F16" s="15">
        <v>1</v>
      </c>
      <c r="G16" s="15">
        <v>2</v>
      </c>
      <c r="H16" s="18">
        <v>18525</v>
      </c>
      <c r="I16" s="19">
        <f t="shared" si="0"/>
        <v>813247.5</v>
      </c>
      <c r="J16" s="10" t="s">
        <v>30</v>
      </c>
      <c r="K16" s="15">
        <v>2018</v>
      </c>
      <c r="L16" s="7" t="s">
        <v>154</v>
      </c>
    </row>
    <row r="17" spans="1:12" ht="27" customHeight="1" thickBot="1" x14ac:dyDescent="0.35">
      <c r="A17" s="15">
        <v>5</v>
      </c>
      <c r="B17" s="17" t="s">
        <v>165</v>
      </c>
      <c r="C17" s="15">
        <v>1962</v>
      </c>
      <c r="D17" s="57">
        <v>55.9</v>
      </c>
      <c r="E17" s="17" t="s">
        <v>167</v>
      </c>
      <c r="F17" s="15">
        <v>0</v>
      </c>
      <c r="G17" s="15">
        <v>2</v>
      </c>
      <c r="H17" s="18">
        <v>18525</v>
      </c>
      <c r="I17" s="19">
        <f t="shared" si="0"/>
        <v>1035547.5</v>
      </c>
      <c r="J17" s="10" t="s">
        <v>30</v>
      </c>
      <c r="K17" s="15">
        <v>2018</v>
      </c>
      <c r="L17" s="7" t="s">
        <v>154</v>
      </c>
    </row>
    <row r="18" spans="1:12" ht="27" customHeight="1" thickBot="1" x14ac:dyDescent="0.35">
      <c r="A18" s="33"/>
      <c r="B18" s="34" t="s">
        <v>58</v>
      </c>
      <c r="C18" s="33"/>
      <c r="D18" s="69">
        <f>SUM(D19:D21)</f>
        <v>126.9</v>
      </c>
      <c r="E18" s="35"/>
      <c r="F18" s="70">
        <f>SUM(F19:F21)</f>
        <v>6</v>
      </c>
      <c r="G18" s="33"/>
      <c r="H18" s="36"/>
      <c r="I18" s="55">
        <f>SUM(I19:I21)</f>
        <v>2350822.5</v>
      </c>
      <c r="J18" s="37"/>
      <c r="K18" s="33"/>
      <c r="L18" s="26"/>
    </row>
    <row r="19" spans="1:12" ht="27" customHeight="1" x14ac:dyDescent="0.3">
      <c r="A19" s="15">
        <v>6</v>
      </c>
      <c r="B19" s="17" t="s">
        <v>17</v>
      </c>
      <c r="C19" s="15">
        <v>1962</v>
      </c>
      <c r="D19" s="57">
        <v>43.3</v>
      </c>
      <c r="E19" s="17" t="s">
        <v>168</v>
      </c>
      <c r="F19" s="15">
        <v>3</v>
      </c>
      <c r="G19" s="15">
        <v>2</v>
      </c>
      <c r="H19" s="18">
        <v>18525</v>
      </c>
      <c r="I19" s="19">
        <f t="shared" si="0"/>
        <v>802132.5</v>
      </c>
      <c r="J19" s="10" t="s">
        <v>30</v>
      </c>
      <c r="K19" s="15">
        <v>2019</v>
      </c>
      <c r="L19" s="7" t="s">
        <v>154</v>
      </c>
    </row>
    <row r="20" spans="1:12" ht="27" customHeight="1" x14ac:dyDescent="0.3">
      <c r="A20" s="39">
        <v>7</v>
      </c>
      <c r="B20" s="40" t="s">
        <v>169</v>
      </c>
      <c r="C20" s="39">
        <v>1962</v>
      </c>
      <c r="D20" s="63">
        <v>42</v>
      </c>
      <c r="E20" s="40" t="s">
        <v>170</v>
      </c>
      <c r="F20" s="39">
        <v>0</v>
      </c>
      <c r="G20" s="39">
        <v>2</v>
      </c>
      <c r="H20" s="18">
        <v>18525</v>
      </c>
      <c r="I20" s="42">
        <f t="shared" si="0"/>
        <v>778050</v>
      </c>
      <c r="J20" s="43" t="s">
        <v>162</v>
      </c>
      <c r="K20" s="39">
        <v>2019</v>
      </c>
      <c r="L20" s="11" t="s">
        <v>154</v>
      </c>
    </row>
    <row r="21" spans="1:12" ht="27" customHeight="1" thickBot="1" x14ac:dyDescent="0.35">
      <c r="A21" s="44">
        <v>8</v>
      </c>
      <c r="B21" s="45" t="s">
        <v>20</v>
      </c>
      <c r="C21" s="44">
        <v>1967</v>
      </c>
      <c r="D21" s="64">
        <v>41.6</v>
      </c>
      <c r="E21" s="45" t="s">
        <v>171</v>
      </c>
      <c r="F21" s="44">
        <v>3</v>
      </c>
      <c r="G21" s="44">
        <v>2</v>
      </c>
      <c r="H21" s="18">
        <v>18525</v>
      </c>
      <c r="I21" s="47">
        <f t="shared" si="0"/>
        <v>770640</v>
      </c>
      <c r="J21" s="48" t="s">
        <v>30</v>
      </c>
      <c r="K21" s="44">
        <v>2019</v>
      </c>
      <c r="L21" s="49" t="s">
        <v>154</v>
      </c>
    </row>
    <row r="22" spans="1:12" ht="27" customHeight="1" thickBot="1" x14ac:dyDescent="0.35">
      <c r="A22" s="33"/>
      <c r="B22" s="34" t="s">
        <v>63</v>
      </c>
      <c r="C22" s="33"/>
      <c r="D22" s="71">
        <f>SUM(D23:D25)</f>
        <v>141.80000000000001</v>
      </c>
      <c r="E22" s="35"/>
      <c r="F22" s="72">
        <f>SUM(F23:F25)</f>
        <v>6</v>
      </c>
      <c r="G22" s="33"/>
      <c r="H22" s="36"/>
      <c r="I22" s="55">
        <f>SUM(I23:I25)</f>
        <v>2626845</v>
      </c>
      <c r="J22" s="37"/>
      <c r="K22" s="50"/>
      <c r="L22" s="26"/>
    </row>
    <row r="23" spans="1:12" ht="27" customHeight="1" x14ac:dyDescent="0.3">
      <c r="A23" s="15">
        <v>9</v>
      </c>
      <c r="B23" s="17" t="s">
        <v>172</v>
      </c>
      <c r="C23" s="15">
        <v>1963</v>
      </c>
      <c r="D23" s="57">
        <v>50</v>
      </c>
      <c r="E23" s="17" t="s">
        <v>173</v>
      </c>
      <c r="F23" s="15">
        <v>2</v>
      </c>
      <c r="G23" s="15">
        <v>3</v>
      </c>
      <c r="H23" s="18">
        <v>18525</v>
      </c>
      <c r="I23" s="19">
        <f t="shared" si="0"/>
        <v>926250</v>
      </c>
      <c r="J23" s="10" t="s">
        <v>30</v>
      </c>
      <c r="K23" s="15">
        <v>2017</v>
      </c>
      <c r="L23" s="7" t="s">
        <v>154</v>
      </c>
    </row>
    <row r="24" spans="1:12" ht="27" customHeight="1" x14ac:dyDescent="0.3">
      <c r="A24" s="15">
        <v>10</v>
      </c>
      <c r="B24" s="17" t="s">
        <v>59</v>
      </c>
      <c r="C24" s="15">
        <v>1963</v>
      </c>
      <c r="D24" s="57">
        <v>43.9</v>
      </c>
      <c r="E24" s="17" t="s">
        <v>174</v>
      </c>
      <c r="F24" s="15">
        <v>4</v>
      </c>
      <c r="G24" s="15">
        <v>2</v>
      </c>
      <c r="H24" s="18">
        <v>18525</v>
      </c>
      <c r="I24" s="42">
        <f t="shared" si="0"/>
        <v>813247.5</v>
      </c>
      <c r="J24" s="10" t="s">
        <v>30</v>
      </c>
      <c r="K24" s="15">
        <v>2017</v>
      </c>
      <c r="L24" s="7" t="s">
        <v>154</v>
      </c>
    </row>
    <row r="25" spans="1:12" ht="27" customHeight="1" thickBot="1" x14ac:dyDescent="0.35">
      <c r="A25" s="15">
        <v>11</v>
      </c>
      <c r="B25" s="17" t="s">
        <v>17</v>
      </c>
      <c r="C25" s="15">
        <v>1962</v>
      </c>
      <c r="D25" s="57">
        <v>47.9</v>
      </c>
      <c r="E25" s="17" t="s">
        <v>175</v>
      </c>
      <c r="F25" s="15">
        <v>0</v>
      </c>
      <c r="G25" s="15">
        <v>2</v>
      </c>
      <c r="H25" s="18">
        <v>18525</v>
      </c>
      <c r="I25" s="42">
        <f t="shared" si="0"/>
        <v>887347.5</v>
      </c>
      <c r="J25" s="10" t="s">
        <v>162</v>
      </c>
      <c r="K25" s="15">
        <v>2017</v>
      </c>
      <c r="L25" s="7" t="s">
        <v>154</v>
      </c>
    </row>
    <row r="26" spans="1:12" ht="27" customHeight="1" thickBot="1" x14ac:dyDescent="0.35">
      <c r="A26" s="33"/>
      <c r="B26" s="34" t="s">
        <v>176</v>
      </c>
      <c r="C26" s="33"/>
      <c r="D26" s="71">
        <f>SUM(D27:D29)</f>
        <v>178.9</v>
      </c>
      <c r="E26" s="35"/>
      <c r="F26" s="72">
        <f>SUM(F27:F29)</f>
        <v>5</v>
      </c>
      <c r="G26" s="33"/>
      <c r="H26" s="36"/>
      <c r="I26" s="55">
        <f>SUM(I27:I29)</f>
        <v>3314122.5</v>
      </c>
      <c r="J26" s="37"/>
      <c r="K26" s="50"/>
      <c r="L26" s="26"/>
    </row>
    <row r="27" spans="1:12" ht="27" customHeight="1" x14ac:dyDescent="0.3">
      <c r="A27" s="51">
        <v>12</v>
      </c>
      <c r="B27" s="52" t="s">
        <v>177</v>
      </c>
      <c r="C27" s="51">
        <v>1967</v>
      </c>
      <c r="D27" s="60">
        <v>49.1</v>
      </c>
      <c r="E27" s="52" t="s">
        <v>180</v>
      </c>
      <c r="F27" s="51">
        <v>0</v>
      </c>
      <c r="G27" s="51">
        <v>2</v>
      </c>
      <c r="H27" s="18">
        <v>18525</v>
      </c>
      <c r="I27" s="19">
        <f>D27*H27</f>
        <v>909577.5</v>
      </c>
      <c r="J27" s="10" t="s">
        <v>162</v>
      </c>
      <c r="K27" s="51">
        <v>2018</v>
      </c>
      <c r="L27" s="54" t="s">
        <v>154</v>
      </c>
    </row>
    <row r="28" spans="1:12" ht="27" customHeight="1" x14ac:dyDescent="0.3">
      <c r="A28" s="39">
        <v>13</v>
      </c>
      <c r="B28" s="40" t="s">
        <v>178</v>
      </c>
      <c r="C28" s="39">
        <v>1971</v>
      </c>
      <c r="D28" s="63">
        <v>64.900000000000006</v>
      </c>
      <c r="E28" s="40" t="s">
        <v>181</v>
      </c>
      <c r="F28" s="39">
        <v>2</v>
      </c>
      <c r="G28" s="39">
        <v>3</v>
      </c>
      <c r="H28" s="18">
        <v>18525</v>
      </c>
      <c r="I28" s="42">
        <f>D28*H28</f>
        <v>1202272.5</v>
      </c>
      <c r="J28" s="10" t="s">
        <v>30</v>
      </c>
      <c r="K28" s="39">
        <v>2021</v>
      </c>
      <c r="L28" s="11" t="s">
        <v>154</v>
      </c>
    </row>
    <row r="29" spans="1:12" ht="27" customHeight="1" thickBot="1" x14ac:dyDescent="0.35">
      <c r="A29" s="51">
        <v>14</v>
      </c>
      <c r="B29" s="40" t="s">
        <v>179</v>
      </c>
      <c r="C29" s="51">
        <v>1971</v>
      </c>
      <c r="D29" s="60">
        <v>64.900000000000006</v>
      </c>
      <c r="E29" s="52" t="s">
        <v>182</v>
      </c>
      <c r="F29" s="51">
        <v>3</v>
      </c>
      <c r="G29" s="51">
        <v>3</v>
      </c>
      <c r="H29" s="18">
        <v>18525</v>
      </c>
      <c r="I29" s="42">
        <f>D29*H29</f>
        <v>1202272.5</v>
      </c>
      <c r="J29" s="10" t="s">
        <v>30</v>
      </c>
      <c r="K29" s="51">
        <v>2021</v>
      </c>
      <c r="L29" s="54" t="s">
        <v>154</v>
      </c>
    </row>
    <row r="30" spans="1:12" ht="27" customHeight="1" thickBot="1" x14ac:dyDescent="0.35">
      <c r="A30" s="33"/>
      <c r="B30" s="34" t="s">
        <v>73</v>
      </c>
      <c r="C30" s="33"/>
      <c r="D30" s="71">
        <f>SUM(D31:D38)</f>
        <v>384.4</v>
      </c>
      <c r="E30" s="35"/>
      <c r="F30" s="72">
        <f>SUM(F31:F38)</f>
        <v>10</v>
      </c>
      <c r="G30" s="33"/>
      <c r="H30" s="36"/>
      <c r="I30" s="55">
        <f>SUM(I31:I38)</f>
        <v>7121010</v>
      </c>
      <c r="J30" s="37"/>
      <c r="K30" s="26"/>
      <c r="L30" s="26"/>
    </row>
    <row r="31" spans="1:12" ht="27" customHeight="1" x14ac:dyDescent="0.3">
      <c r="A31" s="15">
        <v>15</v>
      </c>
      <c r="B31" s="17" t="s">
        <v>169</v>
      </c>
      <c r="C31" s="15">
        <v>1963</v>
      </c>
      <c r="D31" s="57">
        <v>42.1</v>
      </c>
      <c r="E31" s="17" t="s">
        <v>194</v>
      </c>
      <c r="F31" s="15">
        <v>1</v>
      </c>
      <c r="G31" s="15">
        <v>2</v>
      </c>
      <c r="H31" s="18">
        <v>18525</v>
      </c>
      <c r="I31" s="19">
        <f t="shared" ref="I31:I38" si="1">D31*H31</f>
        <v>779902.5</v>
      </c>
      <c r="J31" s="10" t="s">
        <v>30</v>
      </c>
      <c r="K31" s="39">
        <v>2019</v>
      </c>
      <c r="L31" s="7" t="s">
        <v>154</v>
      </c>
    </row>
    <row r="32" spans="1:12" ht="27" customHeight="1" x14ac:dyDescent="0.3">
      <c r="A32" s="15">
        <v>16</v>
      </c>
      <c r="B32" s="17" t="s">
        <v>185</v>
      </c>
      <c r="C32" s="15">
        <v>1963</v>
      </c>
      <c r="D32" s="57">
        <v>46.3</v>
      </c>
      <c r="E32" s="17" t="s">
        <v>195</v>
      </c>
      <c r="F32" s="15">
        <v>4</v>
      </c>
      <c r="G32" s="15">
        <v>2</v>
      </c>
      <c r="H32" s="18">
        <v>18525</v>
      </c>
      <c r="I32" s="19">
        <f t="shared" si="1"/>
        <v>857707.5</v>
      </c>
      <c r="J32" s="10" t="s">
        <v>30</v>
      </c>
      <c r="K32" s="39">
        <v>2019</v>
      </c>
      <c r="L32" s="7" t="s">
        <v>154</v>
      </c>
    </row>
    <row r="33" spans="1:12" ht="27" customHeight="1" x14ac:dyDescent="0.3">
      <c r="A33" s="15">
        <v>17</v>
      </c>
      <c r="B33" s="17" t="s">
        <v>186</v>
      </c>
      <c r="C33" s="15">
        <v>1963</v>
      </c>
      <c r="D33" s="57">
        <v>57.2</v>
      </c>
      <c r="E33" s="17" t="s">
        <v>196</v>
      </c>
      <c r="F33" s="15">
        <v>3</v>
      </c>
      <c r="G33" s="15">
        <v>3</v>
      </c>
      <c r="H33" s="41">
        <v>18525</v>
      </c>
      <c r="I33" s="19">
        <f t="shared" si="1"/>
        <v>1059630</v>
      </c>
      <c r="J33" s="10" t="s">
        <v>30</v>
      </c>
      <c r="K33" s="39">
        <v>2019</v>
      </c>
      <c r="L33" s="7" t="s">
        <v>154</v>
      </c>
    </row>
    <row r="34" spans="1:12" ht="27" customHeight="1" x14ac:dyDescent="0.3">
      <c r="A34" s="15">
        <v>18</v>
      </c>
      <c r="B34" s="17" t="s">
        <v>120</v>
      </c>
      <c r="C34" s="15">
        <v>1963</v>
      </c>
      <c r="D34" s="57">
        <v>38.6</v>
      </c>
      <c r="E34" s="17" t="s">
        <v>197</v>
      </c>
      <c r="F34" s="15">
        <v>0</v>
      </c>
      <c r="G34" s="15">
        <v>2</v>
      </c>
      <c r="H34" s="18">
        <v>18525</v>
      </c>
      <c r="I34" s="19">
        <f t="shared" si="1"/>
        <v>715065</v>
      </c>
      <c r="J34" s="10" t="s">
        <v>162</v>
      </c>
      <c r="K34" s="39">
        <v>2020</v>
      </c>
      <c r="L34" s="7" t="s">
        <v>154</v>
      </c>
    </row>
    <row r="35" spans="1:12" ht="27" customHeight="1" x14ac:dyDescent="0.3">
      <c r="A35" s="15">
        <v>19</v>
      </c>
      <c r="B35" s="17" t="s">
        <v>187</v>
      </c>
      <c r="C35" s="15">
        <v>1963</v>
      </c>
      <c r="D35" s="57">
        <v>48.1</v>
      </c>
      <c r="E35" s="17" t="s">
        <v>198</v>
      </c>
      <c r="F35" s="15">
        <v>0</v>
      </c>
      <c r="G35" s="15">
        <v>2</v>
      </c>
      <c r="H35" s="18">
        <v>18525</v>
      </c>
      <c r="I35" s="19">
        <f t="shared" si="1"/>
        <v>891052.5</v>
      </c>
      <c r="J35" s="10" t="s">
        <v>162</v>
      </c>
      <c r="K35" s="39">
        <v>2020</v>
      </c>
      <c r="L35" s="7" t="s">
        <v>154</v>
      </c>
    </row>
    <row r="36" spans="1:12" ht="27" customHeight="1" x14ac:dyDescent="0.3">
      <c r="A36" s="15">
        <v>20</v>
      </c>
      <c r="B36" s="17" t="s">
        <v>188</v>
      </c>
      <c r="C36" s="15">
        <v>1963</v>
      </c>
      <c r="D36" s="57">
        <v>49.4</v>
      </c>
      <c r="E36" s="17" t="s">
        <v>191</v>
      </c>
      <c r="F36" s="15">
        <v>1</v>
      </c>
      <c r="G36" s="15">
        <v>3</v>
      </c>
      <c r="H36" s="18">
        <v>18525</v>
      </c>
      <c r="I36" s="19">
        <f t="shared" si="1"/>
        <v>915135</v>
      </c>
      <c r="J36" s="10" t="s">
        <v>30</v>
      </c>
      <c r="K36" s="39">
        <v>2019</v>
      </c>
      <c r="L36" s="7" t="s">
        <v>154</v>
      </c>
    </row>
    <row r="37" spans="1:12" ht="27" customHeight="1" x14ac:dyDescent="0.3">
      <c r="A37" s="15">
        <v>21</v>
      </c>
      <c r="B37" s="17" t="s">
        <v>189</v>
      </c>
      <c r="C37" s="15">
        <v>1963</v>
      </c>
      <c r="D37" s="57">
        <v>55.8</v>
      </c>
      <c r="E37" s="17" t="s">
        <v>192</v>
      </c>
      <c r="F37" s="15">
        <v>1</v>
      </c>
      <c r="G37" s="15">
        <v>3</v>
      </c>
      <c r="H37" s="18">
        <v>18525</v>
      </c>
      <c r="I37" s="19">
        <f t="shared" si="1"/>
        <v>1033695</v>
      </c>
      <c r="J37" s="10" t="s">
        <v>162</v>
      </c>
      <c r="K37" s="39">
        <v>2020</v>
      </c>
      <c r="L37" s="7" t="s">
        <v>154</v>
      </c>
    </row>
    <row r="38" spans="1:12" ht="27" customHeight="1" thickBot="1" x14ac:dyDescent="0.35">
      <c r="A38" s="20">
        <v>22</v>
      </c>
      <c r="B38" s="21" t="s">
        <v>190</v>
      </c>
      <c r="C38" s="20">
        <v>1967</v>
      </c>
      <c r="D38" s="58">
        <v>46.9</v>
      </c>
      <c r="E38" s="21" t="s">
        <v>193</v>
      </c>
      <c r="F38" s="20">
        <v>0</v>
      </c>
      <c r="G38" s="20">
        <v>2</v>
      </c>
      <c r="H38" s="18">
        <v>18525</v>
      </c>
      <c r="I38" s="23">
        <f t="shared" si="1"/>
        <v>868822.5</v>
      </c>
      <c r="J38" s="13" t="s">
        <v>162</v>
      </c>
      <c r="K38" s="20">
        <v>2020</v>
      </c>
      <c r="L38" s="12" t="s">
        <v>154</v>
      </c>
    </row>
    <row r="39" spans="1:12" ht="27" customHeight="1" thickBot="1" x14ac:dyDescent="0.35">
      <c r="A39" s="33"/>
      <c r="B39" s="34" t="s">
        <v>82</v>
      </c>
      <c r="C39" s="33"/>
      <c r="D39" s="71">
        <f>SUM(D40:D43)</f>
        <v>225.10000000000002</v>
      </c>
      <c r="E39" s="35"/>
      <c r="F39" s="72">
        <f>SUM(F40:F43)</f>
        <v>18</v>
      </c>
      <c r="G39" s="33"/>
      <c r="H39" s="36"/>
      <c r="I39" s="55">
        <f>SUM(I40:I43)</f>
        <v>4169977.5</v>
      </c>
      <c r="J39" s="37"/>
      <c r="K39" s="33"/>
      <c r="L39" s="26"/>
    </row>
    <row r="40" spans="1:12" ht="27" customHeight="1" x14ac:dyDescent="0.3">
      <c r="A40" s="15">
        <v>23</v>
      </c>
      <c r="B40" s="17" t="s">
        <v>199</v>
      </c>
      <c r="C40" s="15">
        <v>1967</v>
      </c>
      <c r="D40" s="57">
        <v>39.6</v>
      </c>
      <c r="E40" s="17" t="s">
        <v>200</v>
      </c>
      <c r="F40" s="15">
        <v>0</v>
      </c>
      <c r="G40" s="15">
        <v>2</v>
      </c>
      <c r="H40" s="18">
        <v>18525</v>
      </c>
      <c r="I40" s="19">
        <f>D40*H40</f>
        <v>733590</v>
      </c>
      <c r="J40" s="10" t="s">
        <v>162</v>
      </c>
      <c r="K40" s="15">
        <v>2020</v>
      </c>
      <c r="L40" s="7" t="s">
        <v>154</v>
      </c>
    </row>
    <row r="41" spans="1:12" ht="27" customHeight="1" x14ac:dyDescent="0.3">
      <c r="A41" s="15">
        <v>24</v>
      </c>
      <c r="B41" s="17" t="s">
        <v>202</v>
      </c>
      <c r="C41" s="15">
        <v>1967</v>
      </c>
      <c r="D41" s="57">
        <v>40.200000000000003</v>
      </c>
      <c r="E41" s="17" t="s">
        <v>201</v>
      </c>
      <c r="F41" s="15">
        <v>4</v>
      </c>
      <c r="G41" s="15">
        <v>2</v>
      </c>
      <c r="H41" s="18">
        <v>18525</v>
      </c>
      <c r="I41" s="19">
        <f>D41*H41</f>
        <v>744705</v>
      </c>
      <c r="J41" s="10" t="s">
        <v>30</v>
      </c>
      <c r="K41" s="15">
        <v>2020</v>
      </c>
      <c r="L41" s="7" t="s">
        <v>154</v>
      </c>
    </row>
    <row r="42" spans="1:12" ht="27" customHeight="1" x14ac:dyDescent="0.3">
      <c r="A42" s="15">
        <v>25</v>
      </c>
      <c r="B42" s="17" t="s">
        <v>203</v>
      </c>
      <c r="C42" s="15">
        <v>1967</v>
      </c>
      <c r="D42" s="57">
        <v>63.3</v>
      </c>
      <c r="E42" s="17" t="s">
        <v>204</v>
      </c>
      <c r="F42" s="15">
        <v>5</v>
      </c>
      <c r="G42" s="15">
        <v>4</v>
      </c>
      <c r="H42" s="18">
        <v>18525</v>
      </c>
      <c r="I42" s="19">
        <f>D42*H42</f>
        <v>1172632.5</v>
      </c>
      <c r="J42" s="10" t="s">
        <v>30</v>
      </c>
      <c r="K42" s="15">
        <v>2021</v>
      </c>
      <c r="L42" s="7" t="s">
        <v>154</v>
      </c>
    </row>
    <row r="43" spans="1:12" ht="27" customHeight="1" thickBot="1" x14ac:dyDescent="0.35">
      <c r="A43" s="15">
        <v>26</v>
      </c>
      <c r="B43" s="17" t="s">
        <v>205</v>
      </c>
      <c r="C43" s="15">
        <v>1971</v>
      </c>
      <c r="D43" s="57">
        <f>61.6+20.4</f>
        <v>82</v>
      </c>
      <c r="E43" s="17" t="s">
        <v>206</v>
      </c>
      <c r="F43" s="15">
        <v>9</v>
      </c>
      <c r="G43" s="15">
        <f>3+1</f>
        <v>4</v>
      </c>
      <c r="H43" s="18">
        <v>18525</v>
      </c>
      <c r="I43" s="19">
        <f>D43*H43</f>
        <v>1519050</v>
      </c>
      <c r="J43" s="10" t="s">
        <v>30</v>
      </c>
      <c r="K43" s="15">
        <v>2021</v>
      </c>
      <c r="L43" s="7" t="s">
        <v>154</v>
      </c>
    </row>
    <row r="44" spans="1:12" ht="19.5" thickBot="1" x14ac:dyDescent="0.35">
      <c r="A44" s="33"/>
      <c r="B44" s="34" t="s">
        <v>122</v>
      </c>
      <c r="C44" s="33"/>
      <c r="D44" s="99">
        <f>D10+D13+D15+D18+D22+D26+D30+D39</f>
        <v>1327.3000000000002</v>
      </c>
      <c r="E44" s="35"/>
      <c r="F44" s="99">
        <f>F10+F13+F15+F18+F22+F26+F30+F39</f>
        <v>49</v>
      </c>
      <c r="G44" s="33"/>
      <c r="H44" s="36"/>
      <c r="I44" s="99">
        <f>I10+I13+I15+I18+I22+I26+I30+I39</f>
        <v>24588232.5</v>
      </c>
      <c r="J44" s="37"/>
      <c r="K44" s="26"/>
      <c r="L44" s="26"/>
    </row>
    <row r="45" spans="1:12" s="5" customFormat="1" ht="18.75" x14ac:dyDescent="0.3">
      <c r="A45" s="75"/>
      <c r="B45" s="76"/>
      <c r="C45" s="75"/>
      <c r="D45" s="77"/>
      <c r="E45" s="78"/>
      <c r="F45" s="79"/>
      <c r="G45" s="75"/>
      <c r="H45" s="80"/>
      <c r="I45" s="81"/>
      <c r="J45" s="82"/>
      <c r="K45" s="83"/>
      <c r="L45" s="83"/>
    </row>
    <row r="46" spans="1:12" s="5" customFormat="1" ht="40.5" customHeight="1" x14ac:dyDescent="0.3">
      <c r="A46" s="228" t="s">
        <v>207</v>
      </c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</row>
    <row r="47" spans="1:12" s="5" customFormat="1" ht="18.75" x14ac:dyDescent="0.3">
      <c r="A47" s="75"/>
      <c r="B47" s="83"/>
      <c r="C47" s="84"/>
      <c r="D47" s="85"/>
      <c r="E47" s="83"/>
      <c r="F47" s="84"/>
      <c r="G47" s="84"/>
      <c r="H47" s="82"/>
      <c r="I47" s="82"/>
      <c r="J47" s="82"/>
      <c r="K47" s="83"/>
      <c r="L47" s="83"/>
    </row>
    <row r="48" spans="1:12" s="5" customFormat="1" ht="24.95" customHeight="1" x14ac:dyDescent="0.3">
      <c r="B48" s="75"/>
      <c r="C48" s="106" t="s">
        <v>139</v>
      </c>
      <c r="D48" s="75" t="s">
        <v>144</v>
      </c>
      <c r="E48" s="92">
        <v>3549390</v>
      </c>
      <c r="F48" s="84" t="s">
        <v>149</v>
      </c>
      <c r="G48" s="84"/>
      <c r="H48" s="82"/>
      <c r="I48" s="82"/>
      <c r="J48" s="82"/>
      <c r="K48" s="83"/>
      <c r="L48" s="83"/>
    </row>
    <row r="49" spans="1:13" s="5" customFormat="1" ht="24.95" customHeight="1" x14ac:dyDescent="0.3">
      <c r="B49" s="75"/>
      <c r="C49" s="106" t="s">
        <v>140</v>
      </c>
      <c r="D49" s="75" t="s">
        <v>145</v>
      </c>
      <c r="E49" s="92">
        <v>4992487.5</v>
      </c>
      <c r="F49" s="84" t="s">
        <v>149</v>
      </c>
      <c r="G49" s="84"/>
      <c r="H49" s="82"/>
      <c r="I49" s="82"/>
      <c r="J49" s="82"/>
      <c r="K49" s="83"/>
      <c r="L49" s="83"/>
    </row>
    <row r="50" spans="1:13" s="5" customFormat="1" ht="24.95" customHeight="1" x14ac:dyDescent="0.3">
      <c r="B50" s="75"/>
      <c r="C50" s="106" t="s">
        <v>141</v>
      </c>
      <c r="D50" s="75" t="s">
        <v>146</v>
      </c>
      <c r="E50" s="92">
        <f>I19+I20+I21+I31+I32+I33+I36</f>
        <v>5963197.5</v>
      </c>
      <c r="F50" s="84" t="s">
        <v>149</v>
      </c>
      <c r="G50" s="84"/>
      <c r="H50" s="82"/>
      <c r="I50" s="82"/>
      <c r="J50" s="82"/>
      <c r="K50" s="83"/>
      <c r="L50" s="83"/>
    </row>
    <row r="51" spans="1:13" s="5" customFormat="1" ht="24.95" customHeight="1" x14ac:dyDescent="0.3">
      <c r="B51" s="75"/>
      <c r="C51" s="107" t="s">
        <v>142</v>
      </c>
      <c r="D51" s="75" t="s">
        <v>147</v>
      </c>
      <c r="E51" s="92">
        <f>I34+I35+I37+I38+I40+I41</f>
        <v>4986930</v>
      </c>
      <c r="F51" s="84" t="s">
        <v>149</v>
      </c>
      <c r="G51" s="84"/>
      <c r="H51" s="82"/>
      <c r="I51" s="82"/>
      <c r="J51" s="82"/>
      <c r="K51" s="83"/>
      <c r="L51" s="83"/>
    </row>
    <row r="52" spans="1:13" s="5" customFormat="1" ht="24.95" customHeight="1" x14ac:dyDescent="0.3">
      <c r="B52" s="75"/>
      <c r="C52" s="106" t="s">
        <v>143</v>
      </c>
      <c r="D52" s="75" t="s">
        <v>148</v>
      </c>
      <c r="E52" s="93">
        <f>I28+I29+I42+I43</f>
        <v>5096227.5</v>
      </c>
      <c r="F52" s="94" t="s">
        <v>149</v>
      </c>
      <c r="G52" s="84"/>
      <c r="H52" s="89"/>
      <c r="I52" s="89"/>
      <c r="J52" s="89"/>
      <c r="K52" s="88"/>
      <c r="L52" s="88"/>
    </row>
    <row r="53" spans="1:13" s="5" customFormat="1" ht="24.95" customHeight="1" x14ac:dyDescent="0.3">
      <c r="A53" s="75"/>
      <c r="B53" s="84"/>
      <c r="C53" s="84"/>
      <c r="D53" s="84"/>
      <c r="E53" s="98">
        <f>SUM(E48:E52)</f>
        <v>24588232.5</v>
      </c>
      <c r="F53" s="95" t="s">
        <v>149</v>
      </c>
      <c r="G53" s="84"/>
      <c r="H53" s="89"/>
      <c r="I53" s="89"/>
      <c r="J53" s="89"/>
      <c r="K53" s="88"/>
      <c r="L53" s="88"/>
    </row>
    <row r="54" spans="1:13" s="5" customFormat="1" ht="7.5" customHeight="1" x14ac:dyDescent="0.3">
      <c r="A54" s="90"/>
      <c r="F54" s="91"/>
    </row>
    <row r="55" spans="1:13" ht="20.25" x14ac:dyDescent="0.3">
      <c r="A55" s="3"/>
      <c r="B55" s="97" t="s">
        <v>4</v>
      </c>
      <c r="D55" s="4"/>
      <c r="F55" s="6"/>
      <c r="G55" s="103" t="s">
        <v>122</v>
      </c>
      <c r="H55" s="103">
        <v>2017</v>
      </c>
      <c r="I55" s="103">
        <v>2018</v>
      </c>
      <c r="J55" s="103">
        <v>2019</v>
      </c>
      <c r="K55" s="103">
        <v>2020</v>
      </c>
      <c r="L55" s="103">
        <v>2021</v>
      </c>
    </row>
    <row r="56" spans="1:13" ht="37.5" customHeight="1" x14ac:dyDescent="0.3">
      <c r="B56" s="247" t="s">
        <v>125</v>
      </c>
      <c r="C56" s="248"/>
      <c r="D56" s="248"/>
      <c r="E56" s="248"/>
      <c r="F56" s="249"/>
      <c r="G56" s="96">
        <f>F44</f>
        <v>49</v>
      </c>
      <c r="H56" s="102">
        <v>7</v>
      </c>
      <c r="I56" s="104">
        <v>3</v>
      </c>
      <c r="J56" s="104">
        <f>F19+F20+F21+F31+F32+F33+F36</f>
        <v>15</v>
      </c>
      <c r="K56" s="104">
        <f>F34+F35+F37+F38+F40+F41</f>
        <v>5</v>
      </c>
      <c r="L56" s="104">
        <f>F28+F29+F42+F43</f>
        <v>19</v>
      </c>
      <c r="M56" s="105">
        <f>H56+I56+J56+K56+L56</f>
        <v>49</v>
      </c>
    </row>
    <row r="57" spans="1:13" ht="24.75" customHeight="1" x14ac:dyDescent="0.3">
      <c r="B57" s="240" t="s">
        <v>126</v>
      </c>
      <c r="C57" s="241"/>
      <c r="D57" s="241"/>
      <c r="E57" s="241"/>
      <c r="F57" s="242"/>
      <c r="G57" s="96">
        <f>A43</f>
        <v>26</v>
      </c>
      <c r="H57" s="102">
        <v>4</v>
      </c>
      <c r="I57" s="102">
        <v>5</v>
      </c>
      <c r="J57" s="102">
        <f>7</f>
        <v>7</v>
      </c>
      <c r="K57" s="102">
        <f>6</f>
        <v>6</v>
      </c>
      <c r="L57" s="102">
        <f>4</f>
        <v>4</v>
      </c>
      <c r="M57" s="105">
        <f>H57+I57+J57+K57+L57</f>
        <v>26</v>
      </c>
    </row>
    <row r="58" spans="1:13" ht="25.5" customHeight="1" x14ac:dyDescent="0.3">
      <c r="B58" s="243" t="s">
        <v>127</v>
      </c>
      <c r="C58" s="244"/>
      <c r="D58" s="244"/>
      <c r="E58" s="244"/>
      <c r="F58" s="245"/>
      <c r="G58" s="100">
        <f>D44</f>
        <v>1327.3000000000002</v>
      </c>
      <c r="H58" s="108">
        <v>191.6</v>
      </c>
      <c r="I58" s="108">
        <v>269.5</v>
      </c>
      <c r="J58" s="108">
        <f>D19+D20+D21+D31+D32+D33+D36</f>
        <v>321.89999999999998</v>
      </c>
      <c r="K58" s="108">
        <f>D34+D35+D37+D38+D40+D41</f>
        <v>269.2</v>
      </c>
      <c r="L58" s="108">
        <f>D28+D29+D42+D43</f>
        <v>275.10000000000002</v>
      </c>
      <c r="M58" s="105">
        <f>H58+I58+J58+K58+L58</f>
        <v>1327.3000000000002</v>
      </c>
    </row>
  </sheetData>
  <mergeCells count="17">
    <mergeCell ref="B56:F56"/>
    <mergeCell ref="B57:F57"/>
    <mergeCell ref="B58:F58"/>
    <mergeCell ref="I7:I8"/>
    <mergeCell ref="J7:J8"/>
    <mergeCell ref="K7:K8"/>
    <mergeCell ref="L7:L8"/>
    <mergeCell ref="A46:L46"/>
    <mergeCell ref="F4:J4"/>
    <mergeCell ref="A7:A8"/>
    <mergeCell ref="B7:B8"/>
    <mergeCell ref="C7:C8"/>
    <mergeCell ref="D7:D8"/>
    <mergeCell ref="E7:E8"/>
    <mergeCell ref="F7:F8"/>
    <mergeCell ref="G7:G8"/>
    <mergeCell ref="H7:H8"/>
  </mergeCells>
  <printOptions horizontalCentered="1"/>
  <pageMargins left="0.31496062992125984" right="0.11811023622047245" top="0.55118110236220474" bottom="0.15748031496062992" header="0.31496062992125984" footer="0.31496062992125984"/>
  <pageSetup paperSize="9" scale="63" fitToHeight="0" orientation="landscape" r:id="rId1"/>
  <rowBreaks count="1" manualBreakCount="1">
    <brk id="26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O18" sqref="O18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2.710937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128</v>
      </c>
    </row>
    <row r="2" spans="1:13" ht="20.25" x14ac:dyDescent="0.3">
      <c r="E2" s="232" t="s">
        <v>71</v>
      </c>
      <c r="F2" s="232"/>
      <c r="G2" s="232"/>
      <c r="H2" s="232"/>
      <c r="I2" s="232"/>
    </row>
    <row r="3" spans="1:13" ht="18.75" x14ac:dyDescent="0.3">
      <c r="A3" s="62"/>
      <c r="B3" s="62"/>
      <c r="C3" s="233" t="s">
        <v>72</v>
      </c>
      <c r="D3" s="233"/>
      <c r="E3" s="233"/>
      <c r="F3" s="233"/>
      <c r="G3" s="233"/>
      <c r="H3" s="233"/>
      <c r="I3" s="233"/>
      <c r="J3" s="233"/>
      <c r="K3" s="233"/>
      <c r="L3" s="233"/>
      <c r="M3" s="62"/>
    </row>
    <row r="4" spans="1:13" ht="19.5" thickBot="1" x14ac:dyDescent="0.35">
      <c r="F4" s="3" t="s">
        <v>133</v>
      </c>
      <c r="G4" s="3"/>
    </row>
    <row r="5" spans="1:13" ht="63" customHeight="1" x14ac:dyDescent="0.25">
      <c r="A5" s="234" t="s">
        <v>0</v>
      </c>
      <c r="B5" s="236" t="s">
        <v>8</v>
      </c>
      <c r="C5" s="236" t="s">
        <v>7</v>
      </c>
      <c r="D5" s="236" t="s">
        <v>69</v>
      </c>
      <c r="E5" s="238" t="s">
        <v>5</v>
      </c>
      <c r="F5" s="236" t="s">
        <v>1</v>
      </c>
      <c r="G5" s="236" t="s">
        <v>3</v>
      </c>
      <c r="H5" s="236" t="s">
        <v>9</v>
      </c>
      <c r="I5" s="236" t="s">
        <v>10</v>
      </c>
      <c r="J5" s="238" t="s">
        <v>29</v>
      </c>
      <c r="K5" s="238" t="s">
        <v>2</v>
      </c>
      <c r="L5" s="238" t="s">
        <v>32</v>
      </c>
      <c r="M5" s="226" t="s">
        <v>6</v>
      </c>
    </row>
    <row r="6" spans="1:13" ht="120" customHeight="1" thickBot="1" x14ac:dyDescent="0.3">
      <c r="A6" s="235"/>
      <c r="B6" s="237"/>
      <c r="C6" s="237"/>
      <c r="D6" s="237"/>
      <c r="E6" s="239"/>
      <c r="F6" s="237"/>
      <c r="G6" s="237"/>
      <c r="H6" s="237"/>
      <c r="I6" s="237"/>
      <c r="J6" s="239"/>
      <c r="K6" s="239"/>
      <c r="L6" s="239"/>
      <c r="M6" s="227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">
      <c r="A8" s="150"/>
      <c r="B8" s="25" t="s">
        <v>11</v>
      </c>
      <c r="C8" s="26"/>
      <c r="D8" s="27"/>
      <c r="E8" s="28"/>
      <c r="F8" s="29"/>
      <c r="G8" s="30"/>
      <c r="H8" s="31"/>
      <c r="I8" s="38"/>
      <c r="J8" s="30"/>
      <c r="K8" s="30"/>
      <c r="L8" s="30"/>
      <c r="M8" s="32"/>
    </row>
    <row r="9" spans="1:13" ht="27" customHeight="1" x14ac:dyDescent="0.3">
      <c r="A9" s="151" t="s">
        <v>12</v>
      </c>
      <c r="B9" s="17" t="s">
        <v>17</v>
      </c>
      <c r="C9" s="15">
        <v>1962</v>
      </c>
      <c r="D9" s="159">
        <v>44</v>
      </c>
      <c r="E9" s="124" t="s">
        <v>34</v>
      </c>
      <c r="F9" s="15">
        <v>3</v>
      </c>
      <c r="G9" s="15">
        <v>2</v>
      </c>
      <c r="H9" s="18">
        <v>18525</v>
      </c>
      <c r="I9" s="19">
        <v>815100</v>
      </c>
      <c r="J9" s="10" t="s">
        <v>30</v>
      </c>
      <c r="K9" s="7" t="s">
        <v>14</v>
      </c>
      <c r="L9" s="15">
        <v>2020</v>
      </c>
      <c r="M9" s="54" t="s">
        <v>28</v>
      </c>
    </row>
    <row r="10" spans="1:13" ht="27" customHeight="1" x14ac:dyDescent="0.3">
      <c r="A10" s="15" t="s">
        <v>16</v>
      </c>
      <c r="B10" s="17" t="s">
        <v>24</v>
      </c>
      <c r="C10" s="15">
        <v>1968</v>
      </c>
      <c r="D10" s="159">
        <v>48.7</v>
      </c>
      <c r="E10" s="124" t="s">
        <v>37</v>
      </c>
      <c r="F10" s="15">
        <v>2</v>
      </c>
      <c r="G10" s="15">
        <v>2</v>
      </c>
      <c r="H10" s="18">
        <v>18525</v>
      </c>
      <c r="I10" s="19">
        <f>D10*H10</f>
        <v>902167.5</v>
      </c>
      <c r="J10" s="10" t="s">
        <v>31</v>
      </c>
      <c r="K10" s="7" t="s">
        <v>14</v>
      </c>
      <c r="L10" s="15">
        <v>2017</v>
      </c>
      <c r="M10" s="54" t="s">
        <v>28</v>
      </c>
    </row>
    <row r="11" spans="1:13" ht="27" customHeight="1" thickBot="1" x14ac:dyDescent="0.35">
      <c r="A11" s="15" t="s">
        <v>18</v>
      </c>
      <c r="B11" s="17" t="s">
        <v>26</v>
      </c>
      <c r="C11" s="15">
        <v>1971</v>
      </c>
      <c r="D11" s="159">
        <v>54.7</v>
      </c>
      <c r="E11" s="124" t="s">
        <v>38</v>
      </c>
      <c r="F11" s="15">
        <v>4</v>
      </c>
      <c r="G11" s="15">
        <v>2</v>
      </c>
      <c r="H11" s="116">
        <v>18525</v>
      </c>
      <c r="I11" s="117">
        <v>996645</v>
      </c>
      <c r="J11" s="10" t="s">
        <v>30</v>
      </c>
      <c r="K11" s="7" t="s">
        <v>14</v>
      </c>
      <c r="L11" s="15">
        <v>2017</v>
      </c>
      <c r="M11" s="54" t="s">
        <v>28</v>
      </c>
    </row>
    <row r="12" spans="1:13" ht="27" customHeight="1" x14ac:dyDescent="0.3">
      <c r="A12" s="118"/>
      <c r="B12" s="119" t="s">
        <v>43</v>
      </c>
      <c r="C12" s="118"/>
      <c r="D12" s="192"/>
      <c r="E12" s="133"/>
      <c r="F12" s="118"/>
      <c r="G12" s="118"/>
      <c r="H12" s="41"/>
      <c r="I12" s="42"/>
      <c r="J12" s="121"/>
      <c r="K12" s="122"/>
      <c r="L12" s="118"/>
      <c r="M12" s="122"/>
    </row>
    <row r="13" spans="1:13" ht="27" customHeight="1" x14ac:dyDescent="0.3">
      <c r="A13" s="102" t="s">
        <v>21</v>
      </c>
      <c r="B13" s="40" t="s">
        <v>214</v>
      </c>
      <c r="C13" s="15">
        <v>1962</v>
      </c>
      <c r="D13" s="167">
        <v>39.299999999999997</v>
      </c>
      <c r="E13" s="128" t="s">
        <v>54</v>
      </c>
      <c r="F13" s="102">
        <v>4</v>
      </c>
      <c r="G13" s="102">
        <v>1</v>
      </c>
      <c r="H13" s="18">
        <v>18525</v>
      </c>
      <c r="I13" s="19">
        <f>D13*H13</f>
        <v>728032.5</v>
      </c>
      <c r="J13" s="10" t="s">
        <v>30</v>
      </c>
      <c r="K13" s="7" t="s">
        <v>14</v>
      </c>
      <c r="L13" s="15">
        <v>2017</v>
      </c>
      <c r="M13" s="7" t="s">
        <v>28</v>
      </c>
    </row>
    <row r="14" spans="1:13" ht="27" customHeight="1" x14ac:dyDescent="0.3">
      <c r="A14" s="15" t="s">
        <v>23</v>
      </c>
      <c r="B14" s="17" t="s">
        <v>49</v>
      </c>
      <c r="C14" s="15">
        <v>1962</v>
      </c>
      <c r="D14" s="159">
        <v>43.9</v>
      </c>
      <c r="E14" s="134" t="s">
        <v>55</v>
      </c>
      <c r="F14" s="15">
        <v>2</v>
      </c>
      <c r="G14" s="15">
        <v>2</v>
      </c>
      <c r="H14" s="18">
        <v>18525</v>
      </c>
      <c r="I14" s="19">
        <f>D14*H14</f>
        <v>813247.5</v>
      </c>
      <c r="J14" s="10" t="s">
        <v>31</v>
      </c>
      <c r="K14" s="7" t="s">
        <v>14</v>
      </c>
      <c r="L14" s="15">
        <v>2017</v>
      </c>
      <c r="M14" s="7" t="s">
        <v>28</v>
      </c>
    </row>
    <row r="15" spans="1:13" ht="27" customHeight="1" x14ac:dyDescent="0.3">
      <c r="A15" s="51" t="s">
        <v>25</v>
      </c>
      <c r="B15" s="52" t="s">
        <v>41</v>
      </c>
      <c r="C15" s="51">
        <v>1962</v>
      </c>
      <c r="D15" s="165">
        <v>41.7</v>
      </c>
      <c r="E15" s="135" t="s">
        <v>70</v>
      </c>
      <c r="F15" s="51">
        <v>3</v>
      </c>
      <c r="G15" s="51">
        <v>2</v>
      </c>
      <c r="H15" s="18">
        <v>18525</v>
      </c>
      <c r="I15" s="19">
        <f>D15*H15</f>
        <v>772492.5</v>
      </c>
      <c r="J15" s="53" t="s">
        <v>30</v>
      </c>
      <c r="K15" s="54" t="s">
        <v>14</v>
      </c>
      <c r="L15" s="51">
        <v>2017</v>
      </c>
      <c r="M15" s="7" t="s">
        <v>28</v>
      </c>
    </row>
    <row r="16" spans="1:13" ht="27" customHeight="1" thickBot="1" x14ac:dyDescent="0.35">
      <c r="A16" s="20" t="s">
        <v>27</v>
      </c>
      <c r="B16" s="21" t="s">
        <v>56</v>
      </c>
      <c r="C16" s="20">
        <v>1962</v>
      </c>
      <c r="D16" s="160">
        <v>44.8</v>
      </c>
      <c r="E16" s="136" t="s">
        <v>57</v>
      </c>
      <c r="F16" s="20">
        <v>3</v>
      </c>
      <c r="G16" s="20">
        <v>2</v>
      </c>
      <c r="H16" s="22">
        <v>18525</v>
      </c>
      <c r="I16" s="145">
        <v>902167.5</v>
      </c>
      <c r="J16" s="13" t="s">
        <v>30</v>
      </c>
      <c r="K16" s="12" t="s">
        <v>14</v>
      </c>
      <c r="L16" s="20">
        <v>2017</v>
      </c>
      <c r="M16" s="7" t="s">
        <v>28</v>
      </c>
    </row>
    <row r="17" spans="1:13" ht="27" customHeight="1" thickBot="1" x14ac:dyDescent="0.35">
      <c r="A17" s="44"/>
      <c r="B17" s="34" t="s">
        <v>58</v>
      </c>
      <c r="C17" s="44"/>
      <c r="D17" s="169"/>
      <c r="E17" s="137"/>
      <c r="F17" s="44"/>
      <c r="G17" s="44"/>
      <c r="H17" s="46"/>
      <c r="I17" s="141"/>
      <c r="J17" s="48"/>
      <c r="K17" s="49"/>
      <c r="L17" s="44"/>
      <c r="M17" s="54"/>
    </row>
    <row r="18" spans="1:13" ht="27" customHeight="1" thickBot="1" x14ac:dyDescent="0.35">
      <c r="A18" s="44" t="s">
        <v>46</v>
      </c>
      <c r="B18" s="45" t="s">
        <v>59</v>
      </c>
      <c r="C18" s="39">
        <v>1962</v>
      </c>
      <c r="D18" s="167">
        <v>43.3</v>
      </c>
      <c r="E18" s="128" t="s">
        <v>61</v>
      </c>
      <c r="F18" s="39">
        <v>4</v>
      </c>
      <c r="G18" s="39">
        <v>2</v>
      </c>
      <c r="H18" s="41">
        <v>18525</v>
      </c>
      <c r="I18" s="146">
        <v>802132.5</v>
      </c>
      <c r="J18" s="43" t="s">
        <v>30</v>
      </c>
      <c r="K18" s="11" t="s">
        <v>14</v>
      </c>
      <c r="L18" s="39">
        <v>2017</v>
      </c>
      <c r="M18" s="54" t="s">
        <v>28</v>
      </c>
    </row>
    <row r="19" spans="1:13" ht="27" customHeight="1" thickBot="1" x14ac:dyDescent="0.35">
      <c r="A19" s="33"/>
      <c r="B19" s="34" t="s">
        <v>63</v>
      </c>
      <c r="C19" s="33"/>
      <c r="D19" s="193"/>
      <c r="E19" s="138"/>
      <c r="F19" s="33"/>
      <c r="G19" s="33"/>
      <c r="H19" s="36"/>
      <c r="I19" s="140"/>
      <c r="J19" s="37"/>
      <c r="K19" s="26"/>
      <c r="L19" s="50"/>
      <c r="M19" s="26"/>
    </row>
    <row r="20" spans="1:13" ht="27" customHeight="1" thickBot="1" x14ac:dyDescent="0.35">
      <c r="A20" s="51" t="s">
        <v>47</v>
      </c>
      <c r="B20" s="52" t="s">
        <v>44</v>
      </c>
      <c r="C20" s="51">
        <v>1963</v>
      </c>
      <c r="D20" s="165">
        <v>40.299999999999997</v>
      </c>
      <c r="E20" s="139" t="s">
        <v>66</v>
      </c>
      <c r="F20" s="51">
        <v>4</v>
      </c>
      <c r="G20" s="51">
        <v>2</v>
      </c>
      <c r="H20" s="116">
        <v>18525</v>
      </c>
      <c r="I20" s="147">
        <v>829920</v>
      </c>
      <c r="J20" s="53" t="s">
        <v>30</v>
      </c>
      <c r="K20" s="54" t="s">
        <v>14</v>
      </c>
      <c r="L20" s="51">
        <v>2017</v>
      </c>
      <c r="M20" s="54" t="s">
        <v>28</v>
      </c>
    </row>
    <row r="21" spans="1:13" ht="27" customHeight="1" thickBot="1" x14ac:dyDescent="0.35">
      <c r="A21" s="131"/>
      <c r="B21" s="129" t="s">
        <v>225</v>
      </c>
      <c r="C21" s="130"/>
      <c r="D21" s="194"/>
      <c r="E21" s="138"/>
      <c r="F21" s="33"/>
      <c r="G21" s="33"/>
      <c r="H21" s="36"/>
      <c r="I21" s="140"/>
      <c r="J21" s="37"/>
      <c r="K21" s="26"/>
      <c r="L21" s="33"/>
      <c r="M21" s="132"/>
    </row>
    <row r="22" spans="1:13" ht="27" customHeight="1" thickBot="1" x14ac:dyDescent="0.35">
      <c r="A22" s="51" t="s">
        <v>48</v>
      </c>
      <c r="B22" s="21" t="s">
        <v>79</v>
      </c>
      <c r="C22" s="20">
        <v>1978</v>
      </c>
      <c r="D22" s="160">
        <v>34.1</v>
      </c>
      <c r="E22" s="136" t="s">
        <v>94</v>
      </c>
      <c r="F22" s="20">
        <v>2</v>
      </c>
      <c r="G22" s="20">
        <v>1</v>
      </c>
      <c r="H22" s="22">
        <v>18525</v>
      </c>
      <c r="I22" s="23">
        <v>500000</v>
      </c>
      <c r="J22" s="13" t="s">
        <v>30</v>
      </c>
      <c r="K22" s="12" t="s">
        <v>14</v>
      </c>
      <c r="L22" s="20">
        <v>2018</v>
      </c>
      <c r="M22" s="12" t="s">
        <v>28</v>
      </c>
    </row>
    <row r="23" spans="1:13" ht="27" customHeight="1" thickBot="1" x14ac:dyDescent="0.35">
      <c r="A23" s="33"/>
      <c r="B23" s="35"/>
      <c r="C23" s="33"/>
      <c r="D23" s="61">
        <f>SUM(D9:D22)</f>
        <v>434.80000000000007</v>
      </c>
      <c r="E23" s="35"/>
      <c r="F23" s="56">
        <f>SUM(F9:F22)</f>
        <v>31</v>
      </c>
      <c r="G23" s="56">
        <f>SUM(G10:G20)</f>
        <v>15</v>
      </c>
      <c r="H23" s="36"/>
      <c r="I23" s="55">
        <f>SUM(I9:I22)</f>
        <v>8061905</v>
      </c>
      <c r="J23" s="37"/>
      <c r="K23" s="26"/>
      <c r="L23" s="50"/>
      <c r="M23" s="26"/>
    </row>
    <row r="24" spans="1:13" ht="52.5" customHeight="1" x14ac:dyDescent="0.3">
      <c r="A24" s="4"/>
      <c r="E24" s="3" t="s">
        <v>220</v>
      </c>
      <c r="F24" s="6"/>
    </row>
  </sheetData>
  <mergeCells count="15">
    <mergeCell ref="M5:M6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E2:I2"/>
    <mergeCell ref="C3:L3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28"/>
  <sheetViews>
    <sheetView tabSelected="1"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H23" sqref="H23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129</v>
      </c>
    </row>
    <row r="2" spans="1:13" ht="20.25" x14ac:dyDescent="0.3">
      <c r="F2" s="232" t="s">
        <v>71</v>
      </c>
      <c r="G2" s="232"/>
      <c r="H2" s="232"/>
      <c r="I2" s="232"/>
      <c r="J2" s="232"/>
    </row>
    <row r="3" spans="1:13" ht="18.75" x14ac:dyDescent="0.3">
      <c r="A3" s="62"/>
      <c r="B3" s="62"/>
      <c r="C3" s="233" t="s">
        <v>72</v>
      </c>
      <c r="D3" s="233"/>
      <c r="E3" s="233"/>
      <c r="F3" s="233"/>
      <c r="G3" s="233"/>
      <c r="H3" s="233"/>
      <c r="I3" s="233"/>
      <c r="J3" s="233"/>
      <c r="K3" s="233"/>
      <c r="L3" s="233"/>
      <c r="M3" s="62"/>
    </row>
    <row r="4" spans="1:13" ht="18" customHeight="1" thickBot="1" x14ac:dyDescent="0.35">
      <c r="G4" s="67"/>
      <c r="H4" s="67" t="s">
        <v>132</v>
      </c>
      <c r="I4" s="66"/>
    </row>
    <row r="5" spans="1:13" ht="66" customHeight="1" x14ac:dyDescent="0.25">
      <c r="A5" s="234" t="s">
        <v>0</v>
      </c>
      <c r="B5" s="236" t="s">
        <v>8</v>
      </c>
      <c r="C5" s="236" t="s">
        <v>7</v>
      </c>
      <c r="D5" s="236" t="s">
        <v>69</v>
      </c>
      <c r="E5" s="238" t="s">
        <v>5</v>
      </c>
      <c r="F5" s="236" t="s">
        <v>1</v>
      </c>
      <c r="G5" s="236" t="s">
        <v>3</v>
      </c>
      <c r="H5" s="236" t="s">
        <v>124</v>
      </c>
      <c r="I5" s="236" t="s">
        <v>123</v>
      </c>
      <c r="J5" s="238" t="s">
        <v>29</v>
      </c>
      <c r="K5" s="238" t="s">
        <v>2</v>
      </c>
      <c r="L5" s="238" t="s">
        <v>32</v>
      </c>
      <c r="M5" s="226" t="s">
        <v>6</v>
      </c>
    </row>
    <row r="6" spans="1:13" ht="40.5" customHeight="1" thickBot="1" x14ac:dyDescent="0.3">
      <c r="A6" s="251"/>
      <c r="B6" s="237"/>
      <c r="C6" s="237"/>
      <c r="D6" s="237"/>
      <c r="E6" s="239"/>
      <c r="F6" s="237"/>
      <c r="G6" s="237"/>
      <c r="H6" s="237"/>
      <c r="I6" s="237"/>
      <c r="J6" s="239"/>
      <c r="K6" s="239"/>
      <c r="L6" s="239"/>
      <c r="M6" s="227"/>
    </row>
    <row r="7" spans="1:13" ht="16.5" thickBot="1" x14ac:dyDescent="0.3">
      <c r="A7" s="155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">
      <c r="A8" s="154"/>
      <c r="B8" s="25" t="s">
        <v>11</v>
      </c>
      <c r="C8" s="26"/>
      <c r="D8" s="69"/>
      <c r="E8" s="28"/>
      <c r="F8" s="70"/>
      <c r="G8" s="30"/>
      <c r="H8" s="31"/>
      <c r="I8" s="65"/>
      <c r="J8" s="30"/>
      <c r="K8" s="30"/>
      <c r="L8" s="30"/>
      <c r="M8" s="32"/>
    </row>
    <row r="9" spans="1:13" ht="27" customHeight="1" thickBot="1" x14ac:dyDescent="0.35">
      <c r="A9" s="153" t="s">
        <v>12</v>
      </c>
      <c r="B9" s="16" t="s">
        <v>13</v>
      </c>
      <c r="C9" s="15">
        <v>1963</v>
      </c>
      <c r="D9" s="57">
        <v>81.3</v>
      </c>
      <c r="E9" s="17" t="s">
        <v>33</v>
      </c>
      <c r="F9" s="15">
        <v>4</v>
      </c>
      <c r="G9" s="15">
        <v>4</v>
      </c>
      <c r="H9" s="18">
        <v>18525</v>
      </c>
      <c r="I9" s="19">
        <v>1300000</v>
      </c>
      <c r="J9" s="10" t="s">
        <v>30</v>
      </c>
      <c r="K9" s="7" t="s">
        <v>14</v>
      </c>
      <c r="L9" s="15">
        <v>2018</v>
      </c>
      <c r="M9" s="12" t="s">
        <v>28</v>
      </c>
    </row>
    <row r="10" spans="1:13" ht="27" customHeight="1" thickBot="1" x14ac:dyDescent="0.35">
      <c r="A10" s="39" t="s">
        <v>16</v>
      </c>
      <c r="B10" s="17" t="s">
        <v>20</v>
      </c>
      <c r="C10" s="15">
        <v>1967</v>
      </c>
      <c r="D10" s="57">
        <v>45.3</v>
      </c>
      <c r="E10" s="17" t="s">
        <v>35</v>
      </c>
      <c r="F10" s="15">
        <v>4</v>
      </c>
      <c r="G10" s="15">
        <v>2</v>
      </c>
      <c r="H10" s="18">
        <v>18525</v>
      </c>
      <c r="I10" s="19">
        <v>900000</v>
      </c>
      <c r="J10" s="10" t="s">
        <v>30</v>
      </c>
      <c r="K10" s="7" t="s">
        <v>14</v>
      </c>
      <c r="L10" s="15">
        <v>2018</v>
      </c>
      <c r="M10" s="12" t="s">
        <v>28</v>
      </c>
    </row>
    <row r="11" spans="1:13" ht="27" customHeight="1" thickBot="1" x14ac:dyDescent="0.35">
      <c r="A11" s="39" t="s">
        <v>18</v>
      </c>
      <c r="B11" s="17" t="s">
        <v>151</v>
      </c>
      <c r="C11" s="15">
        <v>1962</v>
      </c>
      <c r="D11" s="57">
        <v>45</v>
      </c>
      <c r="E11" s="17" t="s">
        <v>158</v>
      </c>
      <c r="F11" s="15">
        <v>1</v>
      </c>
      <c r="G11" s="15">
        <v>2</v>
      </c>
      <c r="H11" s="18">
        <v>18525</v>
      </c>
      <c r="I11" s="19">
        <v>850000</v>
      </c>
      <c r="J11" s="10" t="s">
        <v>30</v>
      </c>
      <c r="K11" s="7" t="s">
        <v>14</v>
      </c>
      <c r="L11" s="15">
        <v>2018</v>
      </c>
      <c r="M11" s="12" t="s">
        <v>28</v>
      </c>
    </row>
    <row r="12" spans="1:13" ht="27" customHeight="1" thickBot="1" x14ac:dyDescent="0.35">
      <c r="A12" s="152"/>
      <c r="B12" s="142" t="s">
        <v>39</v>
      </c>
      <c r="C12" s="33"/>
      <c r="D12" s="61"/>
      <c r="E12" s="35"/>
      <c r="F12" s="56"/>
      <c r="G12" s="33"/>
      <c r="H12" s="36"/>
      <c r="I12" s="55"/>
      <c r="J12" s="37"/>
      <c r="K12" s="26"/>
      <c r="L12" s="33"/>
      <c r="M12" s="26"/>
    </row>
    <row r="13" spans="1:13" ht="27" customHeight="1" thickBot="1" x14ac:dyDescent="0.35">
      <c r="A13" s="218">
        <v>4</v>
      </c>
      <c r="B13" s="17" t="s">
        <v>40</v>
      </c>
      <c r="C13" s="15">
        <v>1962</v>
      </c>
      <c r="D13" s="57">
        <v>40.6</v>
      </c>
      <c r="E13" s="17" t="s">
        <v>50</v>
      </c>
      <c r="F13" s="15">
        <v>2</v>
      </c>
      <c r="G13" s="15">
        <v>2</v>
      </c>
      <c r="H13" s="18">
        <v>18525</v>
      </c>
      <c r="I13" s="19">
        <v>550000</v>
      </c>
      <c r="J13" s="10" t="s">
        <v>30</v>
      </c>
      <c r="K13" s="7" t="s">
        <v>14</v>
      </c>
      <c r="L13" s="20">
        <v>2018</v>
      </c>
      <c r="M13" s="12" t="s">
        <v>28</v>
      </c>
    </row>
    <row r="14" spans="1:13" ht="27" customHeight="1" thickBot="1" x14ac:dyDescent="0.35">
      <c r="A14" s="20">
        <v>5</v>
      </c>
      <c r="B14" s="45" t="s">
        <v>42</v>
      </c>
      <c r="C14" s="20">
        <v>1966</v>
      </c>
      <c r="D14" s="58">
        <v>43</v>
      </c>
      <c r="E14" s="21" t="s">
        <v>52</v>
      </c>
      <c r="F14" s="20">
        <v>1</v>
      </c>
      <c r="G14" s="20">
        <v>2</v>
      </c>
      <c r="H14" s="18">
        <v>18525</v>
      </c>
      <c r="I14" s="23">
        <v>700000</v>
      </c>
      <c r="J14" s="13" t="s">
        <v>30</v>
      </c>
      <c r="K14" s="12" t="s">
        <v>14</v>
      </c>
      <c r="L14" s="20">
        <v>2018</v>
      </c>
      <c r="M14" s="12" t="s">
        <v>28</v>
      </c>
    </row>
    <row r="15" spans="1:13" ht="27" customHeight="1" thickBot="1" x14ac:dyDescent="0.35">
      <c r="A15" s="33"/>
      <c r="B15" s="34" t="s">
        <v>43</v>
      </c>
      <c r="C15" s="33"/>
      <c r="D15" s="61"/>
      <c r="E15" s="35"/>
      <c r="F15" s="56"/>
      <c r="G15" s="33"/>
      <c r="H15" s="36"/>
      <c r="I15" s="55"/>
      <c r="J15" s="37"/>
      <c r="K15" s="26"/>
      <c r="L15" s="33"/>
      <c r="M15" s="26"/>
    </row>
    <row r="16" spans="1:13" ht="27" customHeight="1" thickBot="1" x14ac:dyDescent="0.35">
      <c r="A16" s="15">
        <v>6</v>
      </c>
      <c r="B16" s="17" t="s">
        <v>44</v>
      </c>
      <c r="C16" s="15">
        <v>1962</v>
      </c>
      <c r="D16" s="57">
        <v>43.4</v>
      </c>
      <c r="E16" s="17" t="s">
        <v>53</v>
      </c>
      <c r="F16" s="15">
        <v>3</v>
      </c>
      <c r="G16" s="15">
        <v>2</v>
      </c>
      <c r="H16" s="18">
        <v>18525</v>
      </c>
      <c r="I16" s="19">
        <v>800000</v>
      </c>
      <c r="J16" s="10" t="s">
        <v>30</v>
      </c>
      <c r="K16" s="7" t="s">
        <v>14</v>
      </c>
      <c r="L16" s="15">
        <v>2018</v>
      </c>
      <c r="M16" s="12" t="s">
        <v>28</v>
      </c>
    </row>
    <row r="17" spans="1:13" ht="27" customHeight="1" thickBot="1" x14ac:dyDescent="0.35">
      <c r="A17" s="51"/>
      <c r="B17" s="34" t="s">
        <v>58</v>
      </c>
      <c r="C17" s="51"/>
      <c r="D17" s="60"/>
      <c r="E17" s="52"/>
      <c r="F17" s="51"/>
      <c r="G17" s="51"/>
      <c r="H17" s="116"/>
      <c r="I17" s="117"/>
      <c r="J17" s="53"/>
      <c r="K17" s="54"/>
      <c r="L17" s="51"/>
      <c r="M17" s="49"/>
    </row>
    <row r="18" spans="1:13" ht="27" customHeight="1" thickBot="1" x14ac:dyDescent="0.35">
      <c r="A18" s="51">
        <v>7</v>
      </c>
      <c r="B18" s="45" t="s">
        <v>41</v>
      </c>
      <c r="C18" s="44">
        <v>1967</v>
      </c>
      <c r="D18" s="64">
        <v>41.8</v>
      </c>
      <c r="E18" s="45" t="s">
        <v>62</v>
      </c>
      <c r="F18" s="44">
        <v>3</v>
      </c>
      <c r="G18" s="44">
        <v>2</v>
      </c>
      <c r="H18" s="18">
        <v>18525</v>
      </c>
      <c r="I18" s="47">
        <v>800000</v>
      </c>
      <c r="J18" s="48" t="s">
        <v>30</v>
      </c>
      <c r="K18" s="49" t="s">
        <v>14</v>
      </c>
      <c r="L18" s="20">
        <v>2018</v>
      </c>
      <c r="M18" s="12" t="s">
        <v>28</v>
      </c>
    </row>
    <row r="19" spans="1:13" ht="27" customHeight="1" thickBot="1" x14ac:dyDescent="0.35">
      <c r="A19" s="33"/>
      <c r="B19" s="34" t="s">
        <v>73</v>
      </c>
      <c r="C19" s="33"/>
      <c r="D19" s="71"/>
      <c r="E19" s="35"/>
      <c r="F19" s="72"/>
      <c r="G19" s="33"/>
      <c r="H19" s="36"/>
      <c r="I19" s="55"/>
      <c r="J19" s="37"/>
      <c r="K19" s="26"/>
      <c r="L19" s="26"/>
      <c r="M19" s="26"/>
    </row>
    <row r="20" spans="1:13" ht="27" customHeight="1" thickBot="1" x14ac:dyDescent="0.35">
      <c r="A20" s="15">
        <v>8</v>
      </c>
      <c r="B20" s="17" t="s">
        <v>80</v>
      </c>
      <c r="C20" s="15">
        <v>1963</v>
      </c>
      <c r="D20" s="57">
        <v>46.3</v>
      </c>
      <c r="E20" s="17" t="s">
        <v>92</v>
      </c>
      <c r="F20" s="15">
        <v>4</v>
      </c>
      <c r="G20" s="15">
        <v>2</v>
      </c>
      <c r="H20" s="18">
        <v>18525</v>
      </c>
      <c r="I20" s="19">
        <v>800000</v>
      </c>
      <c r="J20" s="10" t="s">
        <v>31</v>
      </c>
      <c r="K20" s="7" t="s">
        <v>14</v>
      </c>
      <c r="L20" s="39">
        <v>2018</v>
      </c>
      <c r="M20" s="7" t="s">
        <v>28</v>
      </c>
    </row>
    <row r="21" spans="1:13" ht="27" customHeight="1" thickBot="1" x14ac:dyDescent="0.35">
      <c r="A21" s="33"/>
      <c r="B21" s="34" t="s">
        <v>82</v>
      </c>
      <c r="C21" s="33"/>
      <c r="D21" s="71"/>
      <c r="E21" s="35"/>
      <c r="F21" s="72"/>
      <c r="G21" s="33"/>
      <c r="H21" s="36"/>
      <c r="I21" s="55"/>
      <c r="J21" s="37"/>
      <c r="K21" s="26"/>
      <c r="L21" s="33"/>
      <c r="M21" s="26"/>
    </row>
    <row r="22" spans="1:13" ht="27" customHeight="1" thickBot="1" x14ac:dyDescent="0.35">
      <c r="A22" s="15">
        <v>9</v>
      </c>
      <c r="B22" s="17" t="s">
        <v>100</v>
      </c>
      <c r="C22" s="15">
        <v>1967</v>
      </c>
      <c r="D22" s="57">
        <v>44.1</v>
      </c>
      <c r="E22" s="17" t="s">
        <v>101</v>
      </c>
      <c r="F22" s="15">
        <v>1</v>
      </c>
      <c r="G22" s="15">
        <v>2</v>
      </c>
      <c r="H22" s="18">
        <v>18525</v>
      </c>
      <c r="I22" s="19">
        <v>850000</v>
      </c>
      <c r="J22" s="10" t="s">
        <v>30</v>
      </c>
      <c r="K22" s="7" t="s">
        <v>14</v>
      </c>
      <c r="L22" s="15">
        <v>2018</v>
      </c>
      <c r="M22" s="12" t="s">
        <v>28</v>
      </c>
    </row>
    <row r="23" spans="1:13" ht="27" customHeight="1" thickBot="1" x14ac:dyDescent="0.35">
      <c r="A23" s="51">
        <v>10</v>
      </c>
      <c r="B23" s="17" t="s">
        <v>113</v>
      </c>
      <c r="C23" s="15">
        <v>1967</v>
      </c>
      <c r="D23" s="57">
        <v>40.1</v>
      </c>
      <c r="E23" s="124" t="s">
        <v>112</v>
      </c>
      <c r="F23" s="15">
        <v>1</v>
      </c>
      <c r="G23" s="15">
        <v>2</v>
      </c>
      <c r="H23" s="18">
        <v>18525</v>
      </c>
      <c r="I23" s="19">
        <v>800000</v>
      </c>
      <c r="J23" s="10" t="s">
        <v>30</v>
      </c>
      <c r="K23" s="7" t="s">
        <v>14</v>
      </c>
      <c r="L23" s="20">
        <v>2018</v>
      </c>
      <c r="M23" s="54" t="s">
        <v>28</v>
      </c>
    </row>
    <row r="24" spans="1:13" ht="27" customHeight="1" thickBot="1" x14ac:dyDescent="0.35">
      <c r="A24" s="143"/>
      <c r="B24" s="34" t="s">
        <v>122</v>
      </c>
      <c r="C24" s="33"/>
      <c r="D24" s="71">
        <f>SUM(D9:D23)</f>
        <v>470.90000000000003</v>
      </c>
      <c r="E24" s="35"/>
      <c r="F24" s="73">
        <v>22</v>
      </c>
      <c r="G24" s="33"/>
      <c r="H24" s="36"/>
      <c r="I24" s="74">
        <f>SUM(I9:I23)</f>
        <v>8350000</v>
      </c>
      <c r="J24" s="37"/>
      <c r="K24" s="26"/>
      <c r="L24" s="26"/>
      <c r="M24" s="132"/>
    </row>
    <row r="25" spans="1:13" s="5" customFormat="1" ht="27" customHeight="1" x14ac:dyDescent="0.3">
      <c r="A25" s="75"/>
      <c r="B25" s="76"/>
      <c r="C25" s="75"/>
      <c r="D25" s="77"/>
      <c r="E25" s="78"/>
      <c r="F25" s="79"/>
      <c r="G25" s="75"/>
      <c r="H25" s="80"/>
      <c r="I25" s="81"/>
      <c r="J25" s="82"/>
      <c r="K25" s="83"/>
      <c r="L25" s="83"/>
      <c r="M25" s="83"/>
    </row>
    <row r="26" spans="1:13" s="5" customFormat="1" ht="27" customHeight="1" x14ac:dyDescent="0.3">
      <c r="A26" s="75"/>
      <c r="B26" s="78"/>
      <c r="C26" s="75"/>
      <c r="D26" s="195"/>
      <c r="E26" s="78"/>
      <c r="F26" s="75"/>
      <c r="G26" s="75"/>
      <c r="H26" s="80"/>
      <c r="I26" s="92"/>
      <c r="J26" s="196"/>
      <c r="K26" s="83"/>
      <c r="L26" s="75"/>
      <c r="M26" s="83"/>
    </row>
    <row r="27" spans="1:13" s="5" customFormat="1" ht="27" customHeight="1" x14ac:dyDescent="0.3">
      <c r="A27" s="75"/>
      <c r="B27" s="250"/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83"/>
    </row>
    <row r="28" spans="1:13" s="5" customFormat="1" ht="27" customHeight="1" x14ac:dyDescent="0.3">
      <c r="A28" s="75"/>
      <c r="B28" s="83"/>
      <c r="C28" s="84"/>
      <c r="D28" s="85"/>
      <c r="E28" s="83"/>
      <c r="F28" s="84"/>
      <c r="G28" s="84"/>
      <c r="H28" s="82"/>
      <c r="I28" s="82"/>
      <c r="J28" s="82"/>
      <c r="K28" s="83"/>
      <c r="L28" s="83"/>
      <c r="M28" s="83"/>
    </row>
  </sheetData>
  <mergeCells count="16">
    <mergeCell ref="B27:L27"/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view="pageBreakPreview" zoomScale="75" zoomScaleSheetLayoutView="75" workbookViewId="0">
      <pane xSplit="4" ySplit="7" topLeftCell="E9" activePane="bottomRight" state="frozen"/>
      <selection pane="topRight" activeCell="G1" sqref="G1"/>
      <selection pane="bottomLeft" activeCell="A8" sqref="A8"/>
      <selection pane="bottomRight" activeCell="M2" sqref="M2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129</v>
      </c>
    </row>
    <row r="2" spans="1:13" ht="20.25" x14ac:dyDescent="0.3">
      <c r="F2" s="232" t="s">
        <v>71</v>
      </c>
      <c r="G2" s="232"/>
      <c r="H2" s="232"/>
      <c r="I2" s="232"/>
      <c r="J2" s="232"/>
    </row>
    <row r="3" spans="1:13" ht="18.75" x14ac:dyDescent="0.3">
      <c r="A3" s="62"/>
      <c r="B3" s="62"/>
      <c r="C3" s="233" t="s">
        <v>72</v>
      </c>
      <c r="D3" s="233"/>
      <c r="E3" s="233"/>
      <c r="F3" s="233"/>
      <c r="G3" s="233"/>
      <c r="H3" s="233"/>
      <c r="I3" s="233"/>
      <c r="J3" s="233"/>
      <c r="K3" s="233"/>
      <c r="L3" s="233"/>
      <c r="M3" s="62"/>
    </row>
    <row r="4" spans="1:13" ht="18" customHeight="1" thickBot="1" x14ac:dyDescent="0.35">
      <c r="G4" s="67"/>
      <c r="H4" s="67" t="s">
        <v>132</v>
      </c>
      <c r="I4" s="66"/>
    </row>
    <row r="5" spans="1:13" ht="66" customHeight="1" x14ac:dyDescent="0.25">
      <c r="A5" s="234" t="s">
        <v>0</v>
      </c>
      <c r="B5" s="236" t="s">
        <v>8</v>
      </c>
      <c r="C5" s="236" t="s">
        <v>7</v>
      </c>
      <c r="D5" s="236" t="s">
        <v>69</v>
      </c>
      <c r="E5" s="238" t="s">
        <v>5</v>
      </c>
      <c r="F5" s="236" t="s">
        <v>1</v>
      </c>
      <c r="G5" s="236" t="s">
        <v>3</v>
      </c>
      <c r="H5" s="236" t="s">
        <v>124</v>
      </c>
      <c r="I5" s="236" t="s">
        <v>123</v>
      </c>
      <c r="J5" s="238" t="s">
        <v>29</v>
      </c>
      <c r="K5" s="238" t="s">
        <v>2</v>
      </c>
      <c r="L5" s="238" t="s">
        <v>32</v>
      </c>
      <c r="M5" s="226" t="s">
        <v>6</v>
      </c>
    </row>
    <row r="6" spans="1:13" ht="40.5" customHeight="1" thickBot="1" x14ac:dyDescent="0.3">
      <c r="A6" s="235"/>
      <c r="B6" s="237"/>
      <c r="C6" s="237"/>
      <c r="D6" s="237"/>
      <c r="E6" s="239"/>
      <c r="F6" s="237"/>
      <c r="G6" s="237"/>
      <c r="H6" s="237"/>
      <c r="I6" s="237"/>
      <c r="J6" s="239"/>
      <c r="K6" s="239"/>
      <c r="L6" s="239"/>
      <c r="M6" s="227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">
      <c r="A8" s="24"/>
      <c r="B8" s="25" t="s">
        <v>11</v>
      </c>
      <c r="C8" s="26"/>
      <c r="D8" s="69"/>
      <c r="E8" s="28"/>
      <c r="F8" s="70"/>
      <c r="G8" s="30"/>
      <c r="H8" s="31"/>
      <c r="I8" s="65"/>
      <c r="J8" s="30"/>
      <c r="K8" s="30"/>
      <c r="L8" s="30"/>
      <c r="M8" s="32"/>
    </row>
    <row r="9" spans="1:13" ht="27" customHeight="1" x14ac:dyDescent="0.3">
      <c r="A9" s="15" t="s">
        <v>12</v>
      </c>
      <c r="B9" s="17" t="s">
        <v>20</v>
      </c>
      <c r="C9" s="15">
        <v>1967</v>
      </c>
      <c r="D9" s="57">
        <v>45.3</v>
      </c>
      <c r="E9" s="17" t="s">
        <v>35</v>
      </c>
      <c r="F9" s="15">
        <v>4</v>
      </c>
      <c r="G9" s="15">
        <v>2</v>
      </c>
      <c r="H9" s="18">
        <v>18525</v>
      </c>
      <c r="I9" s="19">
        <f t="shared" ref="I9:I15" si="0">D9*H9</f>
        <v>839182.5</v>
      </c>
      <c r="J9" s="10" t="s">
        <v>30</v>
      </c>
      <c r="K9" s="7" t="s">
        <v>14</v>
      </c>
      <c r="L9" s="15">
        <v>2018</v>
      </c>
      <c r="M9" s="7" t="s">
        <v>19</v>
      </c>
    </row>
    <row r="10" spans="1:13" ht="27" customHeight="1" thickBot="1" x14ac:dyDescent="0.35">
      <c r="A10" s="15" t="s">
        <v>16</v>
      </c>
      <c r="B10" s="17" t="s">
        <v>22</v>
      </c>
      <c r="C10" s="15">
        <v>1962</v>
      </c>
      <c r="D10" s="57">
        <v>46.8</v>
      </c>
      <c r="E10" s="17" t="s">
        <v>36</v>
      </c>
      <c r="F10" s="15">
        <v>2</v>
      </c>
      <c r="G10" s="15">
        <v>2</v>
      </c>
      <c r="H10" s="18">
        <v>18525</v>
      </c>
      <c r="I10" s="19">
        <f t="shared" si="0"/>
        <v>866970</v>
      </c>
      <c r="J10" s="10" t="s">
        <v>31</v>
      </c>
      <c r="K10" s="7" t="s">
        <v>14</v>
      </c>
      <c r="L10" s="15">
        <v>2018</v>
      </c>
      <c r="M10" s="7" t="s">
        <v>19</v>
      </c>
    </row>
    <row r="11" spans="1:13" ht="27" customHeight="1" thickBot="1" x14ac:dyDescent="0.35">
      <c r="A11" s="33"/>
      <c r="B11" s="34" t="s">
        <v>39</v>
      </c>
      <c r="C11" s="33"/>
      <c r="D11" s="61"/>
      <c r="E11" s="35"/>
      <c r="F11" s="56"/>
      <c r="G11" s="33"/>
      <c r="H11" s="36"/>
      <c r="I11" s="55"/>
      <c r="J11" s="37"/>
      <c r="K11" s="26"/>
      <c r="L11" s="33"/>
      <c r="M11" s="26"/>
    </row>
    <row r="12" spans="1:13" ht="27" customHeight="1" thickBot="1" x14ac:dyDescent="0.35">
      <c r="A12" s="20" t="s">
        <v>21</v>
      </c>
      <c r="B12" s="21" t="s">
        <v>42</v>
      </c>
      <c r="C12" s="20">
        <v>1966</v>
      </c>
      <c r="D12" s="58">
        <v>43</v>
      </c>
      <c r="E12" s="21" t="s">
        <v>52</v>
      </c>
      <c r="F12" s="20">
        <v>3</v>
      </c>
      <c r="G12" s="20">
        <v>2</v>
      </c>
      <c r="H12" s="18">
        <v>18525</v>
      </c>
      <c r="I12" s="23">
        <f t="shared" si="0"/>
        <v>796575</v>
      </c>
      <c r="J12" s="13" t="s">
        <v>30</v>
      </c>
      <c r="K12" s="12" t="s">
        <v>14</v>
      </c>
      <c r="L12" s="20">
        <v>2018</v>
      </c>
      <c r="M12" s="12" t="s">
        <v>19</v>
      </c>
    </row>
    <row r="13" spans="1:13" ht="27" customHeight="1" thickBot="1" x14ac:dyDescent="0.35">
      <c r="A13" s="33"/>
      <c r="B13" s="34" t="s">
        <v>43</v>
      </c>
      <c r="C13" s="33"/>
      <c r="D13" s="61"/>
      <c r="E13" s="35"/>
      <c r="F13" s="56"/>
      <c r="G13" s="33"/>
      <c r="H13" s="36"/>
      <c r="I13" s="55"/>
      <c r="J13" s="37"/>
      <c r="K13" s="26"/>
      <c r="L13" s="33"/>
      <c r="M13" s="26"/>
    </row>
    <row r="14" spans="1:13" ht="27" customHeight="1" x14ac:dyDescent="0.3">
      <c r="A14" s="15" t="s">
        <v>23</v>
      </c>
      <c r="B14" s="17" t="s">
        <v>44</v>
      </c>
      <c r="C14" s="15">
        <v>1962</v>
      </c>
      <c r="D14" s="57">
        <v>43.4</v>
      </c>
      <c r="E14" s="17" t="s">
        <v>53</v>
      </c>
      <c r="F14" s="15">
        <v>3</v>
      </c>
      <c r="G14" s="15">
        <v>2</v>
      </c>
      <c r="H14" s="18">
        <v>18525</v>
      </c>
      <c r="I14" s="19">
        <f t="shared" si="0"/>
        <v>803985</v>
      </c>
      <c r="J14" s="10" t="s">
        <v>30</v>
      </c>
      <c r="K14" s="7" t="s">
        <v>14</v>
      </c>
      <c r="L14" s="15">
        <v>2018</v>
      </c>
      <c r="M14" s="7" t="s">
        <v>19</v>
      </c>
    </row>
    <row r="15" spans="1:13" ht="27" customHeight="1" thickBot="1" x14ac:dyDescent="0.35">
      <c r="A15" s="15" t="s">
        <v>25</v>
      </c>
      <c r="B15" s="17" t="s">
        <v>45</v>
      </c>
      <c r="C15" s="15">
        <v>1962</v>
      </c>
      <c r="D15" s="57">
        <v>39.299999999999997</v>
      </c>
      <c r="E15" s="17" t="s">
        <v>54</v>
      </c>
      <c r="F15" s="15">
        <v>4</v>
      </c>
      <c r="G15" s="15">
        <v>1</v>
      </c>
      <c r="H15" s="18">
        <v>18525</v>
      </c>
      <c r="I15" s="19">
        <f t="shared" si="0"/>
        <v>728032.5</v>
      </c>
      <c r="J15" s="10" t="s">
        <v>30</v>
      </c>
      <c r="K15" s="7" t="s">
        <v>14</v>
      </c>
      <c r="L15" s="15">
        <v>2018</v>
      </c>
      <c r="M15" s="7" t="s">
        <v>19</v>
      </c>
    </row>
    <row r="16" spans="1:13" ht="27" customHeight="1" thickBot="1" x14ac:dyDescent="0.35">
      <c r="A16" s="33"/>
      <c r="B16" s="34" t="s">
        <v>73</v>
      </c>
      <c r="C16" s="33"/>
      <c r="D16" s="71"/>
      <c r="E16" s="35"/>
      <c r="F16" s="72"/>
      <c r="G16" s="33"/>
      <c r="H16" s="36"/>
      <c r="I16" s="55"/>
      <c r="J16" s="37"/>
      <c r="K16" s="26"/>
      <c r="L16" s="26"/>
      <c r="M16" s="26"/>
    </row>
    <row r="17" spans="1:13" ht="27" customHeight="1" x14ac:dyDescent="0.3">
      <c r="A17" s="15" t="s">
        <v>27</v>
      </c>
      <c r="B17" s="17" t="s">
        <v>80</v>
      </c>
      <c r="C17" s="15">
        <v>1963</v>
      </c>
      <c r="D17" s="57">
        <v>46.3</v>
      </c>
      <c r="E17" s="17" t="s">
        <v>92</v>
      </c>
      <c r="F17" s="15">
        <v>4</v>
      </c>
      <c r="G17" s="15">
        <v>2</v>
      </c>
      <c r="H17" s="18">
        <v>18525</v>
      </c>
      <c r="I17" s="19">
        <f>D17*H17</f>
        <v>857707.5</v>
      </c>
      <c r="J17" s="10" t="s">
        <v>31</v>
      </c>
      <c r="K17" s="7" t="s">
        <v>14</v>
      </c>
      <c r="L17" s="39">
        <v>2018</v>
      </c>
      <c r="M17" s="7" t="s">
        <v>28</v>
      </c>
    </row>
    <row r="18" spans="1:13" ht="27" customHeight="1" thickBot="1" x14ac:dyDescent="0.35">
      <c r="A18" s="20" t="s">
        <v>46</v>
      </c>
      <c r="B18" s="21" t="s">
        <v>79</v>
      </c>
      <c r="C18" s="20">
        <v>1978</v>
      </c>
      <c r="D18" s="58">
        <v>34.1</v>
      </c>
      <c r="E18" s="21" t="s">
        <v>94</v>
      </c>
      <c r="F18" s="20">
        <v>2</v>
      </c>
      <c r="G18" s="20">
        <v>1</v>
      </c>
      <c r="H18" s="18">
        <v>18525</v>
      </c>
      <c r="I18" s="23">
        <f>D18*H18</f>
        <v>631702.5</v>
      </c>
      <c r="J18" s="13" t="s">
        <v>30</v>
      </c>
      <c r="K18" s="12" t="s">
        <v>14</v>
      </c>
      <c r="L18" s="20">
        <v>2018</v>
      </c>
      <c r="M18" s="12" t="s">
        <v>19</v>
      </c>
    </row>
    <row r="19" spans="1:13" ht="27" customHeight="1" thickBot="1" x14ac:dyDescent="0.35">
      <c r="A19" s="33"/>
      <c r="B19" s="34" t="s">
        <v>82</v>
      </c>
      <c r="C19" s="33"/>
      <c r="D19" s="71"/>
      <c r="E19" s="35"/>
      <c r="F19" s="72"/>
      <c r="G19" s="33"/>
      <c r="H19" s="36"/>
      <c r="I19" s="55"/>
      <c r="J19" s="37"/>
      <c r="K19" s="26"/>
      <c r="L19" s="33"/>
      <c r="M19" s="26"/>
    </row>
    <row r="20" spans="1:13" ht="27" customHeight="1" x14ac:dyDescent="0.3">
      <c r="A20" s="15" t="s">
        <v>47</v>
      </c>
      <c r="B20" s="17" t="s">
        <v>100</v>
      </c>
      <c r="C20" s="15">
        <v>1967</v>
      </c>
      <c r="D20" s="57">
        <v>44.1</v>
      </c>
      <c r="E20" s="17" t="s">
        <v>101</v>
      </c>
      <c r="F20" s="15">
        <v>1</v>
      </c>
      <c r="G20" s="15">
        <v>2</v>
      </c>
      <c r="H20" s="18">
        <v>18525</v>
      </c>
      <c r="I20" s="19">
        <f>D20*H20</f>
        <v>816952.5</v>
      </c>
      <c r="J20" s="10" t="s">
        <v>30</v>
      </c>
      <c r="K20" s="7" t="s">
        <v>14</v>
      </c>
      <c r="L20" s="15">
        <v>2018</v>
      </c>
      <c r="M20" s="7" t="s">
        <v>19</v>
      </c>
    </row>
    <row r="21" spans="1:13" ht="27" customHeight="1" x14ac:dyDescent="0.3">
      <c r="A21" s="15" t="s">
        <v>48</v>
      </c>
      <c r="B21" s="17" t="s">
        <v>113</v>
      </c>
      <c r="C21" s="15">
        <v>1967</v>
      </c>
      <c r="D21" s="57">
        <v>40.200000000000003</v>
      </c>
      <c r="E21" s="17" t="s">
        <v>112</v>
      </c>
      <c r="F21" s="15">
        <v>1</v>
      </c>
      <c r="G21" s="15">
        <v>2</v>
      </c>
      <c r="H21" s="18">
        <v>18525</v>
      </c>
      <c r="I21" s="19">
        <f>D21*H21</f>
        <v>744705</v>
      </c>
      <c r="J21" s="10" t="s">
        <v>30</v>
      </c>
      <c r="K21" s="7" t="s">
        <v>14</v>
      </c>
      <c r="L21" s="15">
        <v>2018</v>
      </c>
      <c r="M21" s="7" t="s">
        <v>19</v>
      </c>
    </row>
    <row r="22" spans="1:13" ht="27" customHeight="1" thickBot="1" x14ac:dyDescent="0.35">
      <c r="A22" s="15">
        <v>11</v>
      </c>
      <c r="B22" s="17" t="s">
        <v>116</v>
      </c>
      <c r="C22" s="15">
        <v>1967</v>
      </c>
      <c r="D22" s="57">
        <v>39.1</v>
      </c>
      <c r="E22" s="17" t="s">
        <v>117</v>
      </c>
      <c r="F22" s="15">
        <v>1</v>
      </c>
      <c r="G22" s="15">
        <v>2</v>
      </c>
      <c r="H22" s="18">
        <v>18525</v>
      </c>
      <c r="I22" s="19">
        <f>D22*H22</f>
        <v>724327.5</v>
      </c>
      <c r="J22" s="10" t="s">
        <v>30</v>
      </c>
      <c r="K22" s="7" t="s">
        <v>14</v>
      </c>
      <c r="L22" s="15">
        <v>2018</v>
      </c>
      <c r="M22" s="7" t="s">
        <v>19</v>
      </c>
    </row>
    <row r="23" spans="1:13" ht="27" customHeight="1" thickBot="1" x14ac:dyDescent="0.35">
      <c r="A23" s="33"/>
      <c r="B23" s="34" t="s">
        <v>122</v>
      </c>
      <c r="C23" s="33"/>
      <c r="D23" s="71">
        <f>SUM(D9:D22)</f>
        <v>421.60000000000008</v>
      </c>
      <c r="E23" s="35"/>
      <c r="F23" s="73">
        <f>SUM(F9:F22)</f>
        <v>25</v>
      </c>
      <c r="G23" s="33"/>
      <c r="H23" s="36"/>
      <c r="I23" s="74">
        <f>SUM(I9:I22)</f>
        <v>7810140</v>
      </c>
      <c r="J23" s="37"/>
      <c r="K23" s="26"/>
      <c r="L23" s="26"/>
      <c r="M23" s="26"/>
    </row>
    <row r="24" spans="1:13" s="5" customFormat="1" ht="27" customHeight="1" x14ac:dyDescent="0.3">
      <c r="A24" s="75"/>
      <c r="B24" s="76"/>
      <c r="C24" s="75"/>
      <c r="D24" s="77"/>
      <c r="E24" s="78"/>
      <c r="F24" s="79"/>
      <c r="G24" s="75"/>
      <c r="H24" s="80"/>
      <c r="I24" s="81"/>
      <c r="J24" s="82"/>
      <c r="K24" s="83"/>
      <c r="L24" s="83"/>
      <c r="M24" s="83"/>
    </row>
    <row r="25" spans="1:13" s="5" customFormat="1" ht="27" customHeight="1" x14ac:dyDescent="0.3">
      <c r="A25" s="75"/>
      <c r="B25" s="76"/>
      <c r="C25" s="75"/>
      <c r="D25" s="77"/>
      <c r="E25" s="78"/>
      <c r="F25" s="79"/>
      <c r="G25" s="75"/>
      <c r="H25" s="80"/>
      <c r="I25" s="81"/>
      <c r="J25" s="82"/>
      <c r="K25" s="83"/>
      <c r="L25" s="83"/>
      <c r="M25" s="83"/>
    </row>
    <row r="26" spans="1:13" s="5" customFormat="1" ht="27" customHeight="1" x14ac:dyDescent="0.3">
      <c r="A26" s="75"/>
      <c r="B26" s="76"/>
      <c r="C26" s="75"/>
      <c r="D26" s="77"/>
      <c r="E26" s="78"/>
      <c r="F26" s="79"/>
      <c r="G26" s="75"/>
      <c r="H26" s="80"/>
      <c r="I26" s="81"/>
      <c r="J26" s="82"/>
      <c r="K26" s="83"/>
      <c r="L26" s="83"/>
      <c r="M26" s="83"/>
    </row>
    <row r="27" spans="1:13" s="5" customFormat="1" ht="27" customHeight="1" x14ac:dyDescent="0.3">
      <c r="A27" s="75"/>
      <c r="B27" s="83"/>
      <c r="C27" s="84"/>
      <c r="D27" s="85"/>
      <c r="E27" s="83"/>
      <c r="F27" s="84"/>
      <c r="G27" s="84"/>
      <c r="H27" s="82"/>
      <c r="I27" s="82"/>
      <c r="J27" s="82"/>
      <c r="K27" s="83"/>
      <c r="L27" s="83"/>
      <c r="M27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J20" sqref="J20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130</v>
      </c>
    </row>
    <row r="2" spans="1:13" ht="20.25" x14ac:dyDescent="0.3">
      <c r="F2" s="232" t="s">
        <v>71</v>
      </c>
      <c r="G2" s="232"/>
      <c r="H2" s="232"/>
      <c r="I2" s="232"/>
      <c r="J2" s="232"/>
    </row>
    <row r="3" spans="1:13" ht="18.75" x14ac:dyDescent="0.3">
      <c r="A3" s="62"/>
      <c r="B3" s="62"/>
      <c r="C3" s="233" t="s">
        <v>72</v>
      </c>
      <c r="D3" s="233"/>
      <c r="E3" s="233"/>
      <c r="F3" s="233"/>
      <c r="G3" s="233"/>
      <c r="H3" s="233"/>
      <c r="I3" s="233"/>
      <c r="J3" s="233"/>
      <c r="K3" s="233"/>
      <c r="L3" s="233"/>
      <c r="M3" s="62"/>
    </row>
    <row r="4" spans="1:13" ht="18" customHeight="1" thickBot="1" x14ac:dyDescent="0.35">
      <c r="G4" s="67"/>
      <c r="H4" s="67" t="s">
        <v>131</v>
      </c>
      <c r="I4" s="66"/>
    </row>
    <row r="5" spans="1:13" ht="66" customHeight="1" x14ac:dyDescent="0.25">
      <c r="A5" s="234" t="s">
        <v>0</v>
      </c>
      <c r="B5" s="236" t="s">
        <v>8</v>
      </c>
      <c r="C5" s="236" t="s">
        <v>7</v>
      </c>
      <c r="D5" s="236" t="s">
        <v>69</v>
      </c>
      <c r="E5" s="238" t="s">
        <v>5</v>
      </c>
      <c r="F5" s="236" t="s">
        <v>1</v>
      </c>
      <c r="G5" s="236" t="s">
        <v>3</v>
      </c>
      <c r="H5" s="236" t="s">
        <v>124</v>
      </c>
      <c r="I5" s="236" t="s">
        <v>123</v>
      </c>
      <c r="J5" s="238" t="s">
        <v>29</v>
      </c>
      <c r="K5" s="238" t="s">
        <v>2</v>
      </c>
      <c r="L5" s="238" t="s">
        <v>32</v>
      </c>
      <c r="M5" s="226" t="s">
        <v>6</v>
      </c>
    </row>
    <row r="6" spans="1:13" ht="40.5" customHeight="1" thickBot="1" x14ac:dyDescent="0.3">
      <c r="A6" s="235"/>
      <c r="B6" s="237"/>
      <c r="C6" s="237"/>
      <c r="D6" s="237"/>
      <c r="E6" s="239"/>
      <c r="F6" s="237"/>
      <c r="G6" s="237"/>
      <c r="H6" s="237"/>
      <c r="I6" s="237"/>
      <c r="J6" s="239"/>
      <c r="K6" s="239"/>
      <c r="L6" s="239"/>
      <c r="M6" s="227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58</v>
      </c>
      <c r="C8" s="33"/>
      <c r="D8" s="69"/>
      <c r="E8" s="35"/>
      <c r="F8" s="70"/>
      <c r="G8" s="33"/>
      <c r="H8" s="36"/>
      <c r="I8" s="55"/>
      <c r="J8" s="37"/>
      <c r="K8" s="26"/>
      <c r="L8" s="33"/>
      <c r="M8" s="26"/>
    </row>
    <row r="9" spans="1:13" ht="27" customHeight="1" thickBot="1" x14ac:dyDescent="0.35">
      <c r="A9" s="15" t="s">
        <v>12</v>
      </c>
      <c r="B9" s="17" t="s">
        <v>40</v>
      </c>
      <c r="C9" s="15">
        <v>1962</v>
      </c>
      <c r="D9" s="57">
        <v>42</v>
      </c>
      <c r="E9" s="17" t="s">
        <v>60</v>
      </c>
      <c r="F9" s="15">
        <v>3</v>
      </c>
      <c r="G9" s="15">
        <v>2</v>
      </c>
      <c r="H9" s="116">
        <v>18525</v>
      </c>
      <c r="I9" s="117">
        <f>D9*H9</f>
        <v>778050</v>
      </c>
      <c r="J9" s="53" t="s">
        <v>30</v>
      </c>
      <c r="K9" s="54" t="s">
        <v>14</v>
      </c>
      <c r="L9" s="51">
        <v>2019</v>
      </c>
      <c r="M9" s="197" t="s">
        <v>28</v>
      </c>
    </row>
    <row r="10" spans="1:13" ht="27" customHeight="1" thickBot="1" x14ac:dyDescent="0.35">
      <c r="A10" s="143"/>
      <c r="B10" s="119" t="s">
        <v>216</v>
      </c>
      <c r="C10" s="118"/>
      <c r="D10" s="120"/>
      <c r="E10" s="144"/>
      <c r="F10" s="118"/>
      <c r="G10" s="118"/>
      <c r="H10" s="41"/>
      <c r="I10" s="42"/>
      <c r="J10" s="43"/>
      <c r="K10" s="11"/>
      <c r="L10" s="39"/>
      <c r="M10" s="11"/>
    </row>
    <row r="11" spans="1:13" ht="27" customHeight="1" thickBot="1" x14ac:dyDescent="0.35">
      <c r="A11" s="15" t="s">
        <v>18</v>
      </c>
      <c r="B11" s="216" t="s">
        <v>217</v>
      </c>
      <c r="C11" s="166">
        <v>1973</v>
      </c>
      <c r="D11" s="217">
        <v>58</v>
      </c>
      <c r="E11" s="216" t="s">
        <v>218</v>
      </c>
      <c r="F11" s="39">
        <v>2</v>
      </c>
      <c r="G11" s="39">
        <v>2</v>
      </c>
      <c r="H11" s="18">
        <v>18525</v>
      </c>
      <c r="I11" s="47">
        <f>D11*H11</f>
        <v>1074450</v>
      </c>
      <c r="J11" s="19" t="s">
        <v>31</v>
      </c>
      <c r="K11" s="49" t="s">
        <v>14</v>
      </c>
      <c r="L11" s="15">
        <v>2019</v>
      </c>
      <c r="M11" s="7" t="s">
        <v>19</v>
      </c>
    </row>
    <row r="12" spans="1:13" ht="27" customHeight="1" thickBot="1" x14ac:dyDescent="0.35">
      <c r="A12" s="44"/>
      <c r="B12" s="142" t="s">
        <v>73</v>
      </c>
      <c r="C12" s="44"/>
      <c r="D12" s="125"/>
      <c r="E12" s="45"/>
      <c r="F12" s="126"/>
      <c r="G12" s="44"/>
      <c r="H12" s="46"/>
      <c r="I12" s="127"/>
      <c r="J12" s="48"/>
      <c r="K12" s="49"/>
      <c r="L12" s="49"/>
      <c r="M12" s="49"/>
    </row>
    <row r="13" spans="1:13" ht="27" customHeight="1" thickBot="1" x14ac:dyDescent="0.35">
      <c r="A13" s="15" t="s">
        <v>21</v>
      </c>
      <c r="B13" s="17" t="s">
        <v>74</v>
      </c>
      <c r="C13" s="15">
        <v>1963</v>
      </c>
      <c r="D13" s="57">
        <v>50.2</v>
      </c>
      <c r="E13" s="17" t="s">
        <v>75</v>
      </c>
      <c r="F13" s="15">
        <v>3</v>
      </c>
      <c r="G13" s="15">
        <v>4</v>
      </c>
      <c r="H13" s="18">
        <v>18525</v>
      </c>
      <c r="I13" s="19">
        <f t="shared" ref="I13:I19" si="0">D13*H13</f>
        <v>929955</v>
      </c>
      <c r="J13" s="10" t="s">
        <v>30</v>
      </c>
      <c r="K13" s="7" t="s">
        <v>14</v>
      </c>
      <c r="L13" s="39">
        <v>2019</v>
      </c>
      <c r="M13" s="12" t="s">
        <v>28</v>
      </c>
    </row>
    <row r="14" spans="1:13" ht="27" customHeight="1" thickBot="1" x14ac:dyDescent="0.35">
      <c r="A14" s="15" t="s">
        <v>23</v>
      </c>
      <c r="B14" s="17" t="s">
        <v>44</v>
      </c>
      <c r="C14" s="15">
        <v>1963</v>
      </c>
      <c r="D14" s="57">
        <v>39.1</v>
      </c>
      <c r="E14" s="17" t="s">
        <v>76</v>
      </c>
      <c r="F14" s="15">
        <v>2</v>
      </c>
      <c r="G14" s="15">
        <v>2</v>
      </c>
      <c r="H14" s="18">
        <v>18525</v>
      </c>
      <c r="I14" s="19">
        <f t="shared" si="0"/>
        <v>724327.5</v>
      </c>
      <c r="J14" s="10" t="s">
        <v>30</v>
      </c>
      <c r="K14" s="7" t="s">
        <v>14</v>
      </c>
      <c r="L14" s="39">
        <v>2019</v>
      </c>
      <c r="M14" s="12" t="s">
        <v>28</v>
      </c>
    </row>
    <row r="15" spans="1:13" ht="27" customHeight="1" thickBot="1" x14ac:dyDescent="0.35">
      <c r="A15" s="15" t="s">
        <v>25</v>
      </c>
      <c r="B15" s="17" t="s">
        <v>67</v>
      </c>
      <c r="C15" s="15">
        <v>1963</v>
      </c>
      <c r="D15" s="57">
        <v>44</v>
      </c>
      <c r="E15" s="17" t="s">
        <v>89</v>
      </c>
      <c r="F15" s="15">
        <v>1</v>
      </c>
      <c r="G15" s="15">
        <v>3</v>
      </c>
      <c r="H15" s="18">
        <v>18525</v>
      </c>
      <c r="I15" s="19">
        <f t="shared" si="0"/>
        <v>815100</v>
      </c>
      <c r="J15" s="10" t="s">
        <v>30</v>
      </c>
      <c r="K15" s="7" t="s">
        <v>14</v>
      </c>
      <c r="L15" s="39">
        <v>2019</v>
      </c>
      <c r="M15" s="12" t="s">
        <v>28</v>
      </c>
    </row>
    <row r="16" spans="1:13" ht="27" customHeight="1" thickBot="1" x14ac:dyDescent="0.35">
      <c r="A16" s="15" t="s">
        <v>27</v>
      </c>
      <c r="B16" s="17" t="s">
        <v>77</v>
      </c>
      <c r="C16" s="15">
        <v>1963</v>
      </c>
      <c r="D16" s="57">
        <v>39.700000000000003</v>
      </c>
      <c r="E16" s="17" t="s">
        <v>90</v>
      </c>
      <c r="F16" s="15">
        <v>1</v>
      </c>
      <c r="G16" s="15">
        <v>2</v>
      </c>
      <c r="H16" s="18">
        <v>18525</v>
      </c>
      <c r="I16" s="19">
        <f t="shared" si="0"/>
        <v>735442.5</v>
      </c>
      <c r="J16" s="10" t="s">
        <v>30</v>
      </c>
      <c r="K16" s="7" t="s">
        <v>14</v>
      </c>
      <c r="L16" s="39">
        <v>2019</v>
      </c>
      <c r="M16" s="12" t="s">
        <v>28</v>
      </c>
    </row>
    <row r="17" spans="1:13" ht="27" customHeight="1" thickBot="1" x14ac:dyDescent="0.35">
      <c r="A17" s="15" t="s">
        <v>46</v>
      </c>
      <c r="B17" s="17" t="s">
        <v>114</v>
      </c>
      <c r="C17" s="15">
        <v>1967</v>
      </c>
      <c r="D17" s="57">
        <v>40.200000000000003</v>
      </c>
      <c r="E17" s="17" t="s">
        <v>115</v>
      </c>
      <c r="F17" s="15">
        <v>1</v>
      </c>
      <c r="G17" s="15">
        <v>2</v>
      </c>
      <c r="H17" s="18">
        <v>18525</v>
      </c>
      <c r="I17" s="19">
        <f t="shared" si="0"/>
        <v>744705</v>
      </c>
      <c r="J17" s="10" t="s">
        <v>31</v>
      </c>
      <c r="K17" s="7" t="s">
        <v>14</v>
      </c>
      <c r="L17" s="15">
        <v>2019</v>
      </c>
      <c r="M17" s="12" t="s">
        <v>28</v>
      </c>
    </row>
    <row r="18" spans="1:13" ht="27" customHeight="1" thickBot="1" x14ac:dyDescent="0.35">
      <c r="A18" s="15" t="s">
        <v>47</v>
      </c>
      <c r="B18" s="17" t="s">
        <v>81</v>
      </c>
      <c r="C18" s="15">
        <v>1963</v>
      </c>
      <c r="D18" s="57">
        <v>44.5</v>
      </c>
      <c r="E18" s="17" t="s">
        <v>91</v>
      </c>
      <c r="F18" s="15">
        <v>2</v>
      </c>
      <c r="G18" s="15">
        <v>2</v>
      </c>
      <c r="H18" s="18">
        <v>18525</v>
      </c>
      <c r="I18" s="19">
        <f t="shared" si="0"/>
        <v>824362.5</v>
      </c>
      <c r="J18" s="10" t="s">
        <v>31</v>
      </c>
      <c r="K18" s="7" t="s">
        <v>14</v>
      </c>
      <c r="L18" s="39">
        <v>2019</v>
      </c>
      <c r="M18" s="12" t="s">
        <v>28</v>
      </c>
    </row>
    <row r="19" spans="1:13" ht="27" customHeight="1" thickBot="1" x14ac:dyDescent="0.35">
      <c r="A19" s="15" t="s">
        <v>48</v>
      </c>
      <c r="B19" s="17" t="s">
        <v>78</v>
      </c>
      <c r="C19" s="15">
        <v>1963</v>
      </c>
      <c r="D19" s="57">
        <v>46.9</v>
      </c>
      <c r="E19" s="17" t="s">
        <v>93</v>
      </c>
      <c r="F19" s="15">
        <v>1</v>
      </c>
      <c r="G19" s="15">
        <v>2</v>
      </c>
      <c r="H19" s="18">
        <v>18525</v>
      </c>
      <c r="I19" s="19">
        <f t="shared" si="0"/>
        <v>868822.5</v>
      </c>
      <c r="J19" s="10" t="s">
        <v>31</v>
      </c>
      <c r="K19" s="7" t="s">
        <v>14</v>
      </c>
      <c r="L19" s="39">
        <v>2019</v>
      </c>
      <c r="M19" s="12" t="s">
        <v>28</v>
      </c>
    </row>
    <row r="20" spans="1:13" ht="27" customHeight="1" thickBot="1" x14ac:dyDescent="0.35">
      <c r="A20" s="33"/>
      <c r="B20" s="34" t="s">
        <v>122</v>
      </c>
      <c r="C20" s="33"/>
      <c r="D20" s="71">
        <f>SUM(D9:D19)</f>
        <v>404.59999999999997</v>
      </c>
      <c r="E20" s="35"/>
      <c r="F20" s="73">
        <f>SUM(F9:F19)</f>
        <v>16</v>
      </c>
      <c r="G20" s="33"/>
      <c r="H20" s="36"/>
      <c r="I20" s="74">
        <v>7495215</v>
      </c>
      <c r="J20" s="37"/>
      <c r="K20" s="26"/>
      <c r="L20" s="26"/>
      <c r="M20" s="26"/>
    </row>
    <row r="21" spans="1:13" s="5" customFormat="1" ht="27" customHeight="1" x14ac:dyDescent="0.3">
      <c r="A21" s="75"/>
      <c r="B21" s="76"/>
      <c r="C21" s="75"/>
      <c r="D21" s="77"/>
      <c r="E21" s="78"/>
      <c r="F21" s="79"/>
      <c r="G21" s="75"/>
      <c r="H21" s="80"/>
      <c r="I21" s="81"/>
      <c r="J21" s="82"/>
      <c r="K21" s="83"/>
      <c r="L21" s="83"/>
      <c r="M21" s="83"/>
    </row>
    <row r="22" spans="1:13" s="5" customFormat="1" ht="27" customHeight="1" x14ac:dyDescent="0.3">
      <c r="A22" s="75"/>
      <c r="B22" s="76"/>
      <c r="C22" s="75"/>
      <c r="D22" s="77"/>
      <c r="E22" s="78"/>
      <c r="F22" s="79"/>
      <c r="G22" s="75"/>
      <c r="H22" s="80"/>
      <c r="I22" s="81"/>
      <c r="J22" s="82"/>
      <c r="K22" s="83"/>
      <c r="L22" s="83"/>
      <c r="M22" s="83"/>
    </row>
    <row r="23" spans="1:13" s="5" customFormat="1" ht="27" customHeight="1" x14ac:dyDescent="0.3">
      <c r="A23" s="75"/>
      <c r="B23" s="76"/>
      <c r="C23" s="75"/>
      <c r="D23" s="77"/>
      <c r="E23" s="78"/>
      <c r="F23" s="79"/>
      <c r="G23" s="75"/>
      <c r="H23" s="80"/>
      <c r="I23" s="81"/>
      <c r="J23" s="82"/>
      <c r="K23" s="83"/>
      <c r="L23" s="83"/>
      <c r="M23" s="83"/>
    </row>
    <row r="24" spans="1:13" s="5" customFormat="1" ht="27" customHeight="1" x14ac:dyDescent="0.3">
      <c r="A24" s="75"/>
      <c r="B24" s="83"/>
      <c r="C24" s="84"/>
      <c r="D24" s="85"/>
      <c r="E24" s="83"/>
      <c r="F24" s="84"/>
      <c r="G24" s="84"/>
      <c r="H24" s="82"/>
      <c r="I24" s="82"/>
      <c r="J24" s="82"/>
      <c r="K24" s="83"/>
      <c r="L24" s="83"/>
      <c r="M24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E13" sqref="E13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130</v>
      </c>
    </row>
    <row r="2" spans="1:13" ht="20.25" x14ac:dyDescent="0.3">
      <c r="F2" s="232" t="s">
        <v>71</v>
      </c>
      <c r="G2" s="232"/>
      <c r="H2" s="232"/>
      <c r="I2" s="232"/>
      <c r="J2" s="232"/>
    </row>
    <row r="3" spans="1:13" ht="18.75" x14ac:dyDescent="0.3">
      <c r="A3" s="62"/>
      <c r="B3" s="62"/>
      <c r="C3" s="233" t="s">
        <v>72</v>
      </c>
      <c r="D3" s="233"/>
      <c r="E3" s="233"/>
      <c r="F3" s="233"/>
      <c r="G3" s="233"/>
      <c r="H3" s="233"/>
      <c r="I3" s="233"/>
      <c r="J3" s="233"/>
      <c r="K3" s="233"/>
      <c r="L3" s="233"/>
      <c r="M3" s="62"/>
    </row>
    <row r="4" spans="1:13" ht="18" customHeight="1" thickBot="1" x14ac:dyDescent="0.35">
      <c r="G4" s="67"/>
      <c r="H4" s="67" t="s">
        <v>131</v>
      </c>
      <c r="I4" s="66"/>
    </row>
    <row r="5" spans="1:13" ht="66" customHeight="1" x14ac:dyDescent="0.25">
      <c r="A5" s="234" t="s">
        <v>0</v>
      </c>
      <c r="B5" s="236" t="s">
        <v>8</v>
      </c>
      <c r="C5" s="236" t="s">
        <v>7</v>
      </c>
      <c r="D5" s="236" t="s">
        <v>69</v>
      </c>
      <c r="E5" s="238" t="s">
        <v>5</v>
      </c>
      <c r="F5" s="236" t="s">
        <v>1</v>
      </c>
      <c r="G5" s="236" t="s">
        <v>3</v>
      </c>
      <c r="H5" s="236" t="s">
        <v>124</v>
      </c>
      <c r="I5" s="236" t="s">
        <v>123</v>
      </c>
      <c r="J5" s="238" t="s">
        <v>29</v>
      </c>
      <c r="K5" s="238" t="s">
        <v>2</v>
      </c>
      <c r="L5" s="238" t="s">
        <v>32</v>
      </c>
      <c r="M5" s="226" t="s">
        <v>6</v>
      </c>
    </row>
    <row r="6" spans="1:13" ht="40.5" customHeight="1" thickBot="1" x14ac:dyDescent="0.3">
      <c r="A6" s="235"/>
      <c r="B6" s="237"/>
      <c r="C6" s="237"/>
      <c r="D6" s="237"/>
      <c r="E6" s="239"/>
      <c r="F6" s="237"/>
      <c r="G6" s="237"/>
      <c r="H6" s="237"/>
      <c r="I6" s="237"/>
      <c r="J6" s="239"/>
      <c r="K6" s="239"/>
      <c r="L6" s="239"/>
      <c r="M6" s="227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58</v>
      </c>
      <c r="C8" s="33"/>
      <c r="D8" s="69"/>
      <c r="E8" s="35"/>
      <c r="F8" s="70"/>
      <c r="G8" s="33"/>
      <c r="H8" s="36"/>
      <c r="I8" s="55"/>
      <c r="J8" s="37"/>
      <c r="K8" s="26"/>
      <c r="L8" s="33"/>
      <c r="M8" s="26"/>
    </row>
    <row r="9" spans="1:13" ht="27" customHeight="1" x14ac:dyDescent="0.3">
      <c r="A9" s="15" t="s">
        <v>12</v>
      </c>
      <c r="B9" s="17" t="s">
        <v>40</v>
      </c>
      <c r="C9" s="15">
        <v>1962</v>
      </c>
      <c r="D9" s="57">
        <v>42</v>
      </c>
      <c r="E9" s="17" t="s">
        <v>60</v>
      </c>
      <c r="F9" s="15">
        <v>3</v>
      </c>
      <c r="G9" s="15">
        <v>2</v>
      </c>
      <c r="H9" s="18">
        <v>18525</v>
      </c>
      <c r="I9" s="19">
        <f>D9*H9</f>
        <v>778050</v>
      </c>
      <c r="J9" s="10" t="s">
        <v>30</v>
      </c>
      <c r="K9" s="7" t="s">
        <v>14</v>
      </c>
      <c r="L9" s="15">
        <v>2019</v>
      </c>
      <c r="M9" s="7" t="s">
        <v>19</v>
      </c>
    </row>
    <row r="10" spans="1:13" ht="27" customHeight="1" x14ac:dyDescent="0.3">
      <c r="A10" s="39" t="s">
        <v>16</v>
      </c>
      <c r="B10" s="40" t="s">
        <v>59</v>
      </c>
      <c r="C10" s="39">
        <v>1962</v>
      </c>
      <c r="D10" s="63">
        <v>42</v>
      </c>
      <c r="E10" s="40" t="s">
        <v>61</v>
      </c>
      <c r="F10" s="39">
        <v>4</v>
      </c>
      <c r="G10" s="39">
        <v>2</v>
      </c>
      <c r="H10" s="18">
        <v>18525</v>
      </c>
      <c r="I10" s="42">
        <f>D10*H10</f>
        <v>778050</v>
      </c>
      <c r="J10" s="43" t="s">
        <v>30</v>
      </c>
      <c r="K10" s="11" t="s">
        <v>14</v>
      </c>
      <c r="L10" s="39">
        <v>2019</v>
      </c>
      <c r="M10" s="11" t="s">
        <v>19</v>
      </c>
    </row>
    <row r="11" spans="1:13" ht="27" customHeight="1" thickBot="1" x14ac:dyDescent="0.35">
      <c r="A11" s="44" t="s">
        <v>18</v>
      </c>
      <c r="B11" s="45" t="s">
        <v>41</v>
      </c>
      <c r="C11" s="44">
        <v>1967</v>
      </c>
      <c r="D11" s="64">
        <v>41.8</v>
      </c>
      <c r="E11" s="45" t="s">
        <v>62</v>
      </c>
      <c r="F11" s="44">
        <v>3</v>
      </c>
      <c r="G11" s="44">
        <v>2</v>
      </c>
      <c r="H11" s="18">
        <v>18525</v>
      </c>
      <c r="I11" s="47">
        <f>D11*H11</f>
        <v>774345</v>
      </c>
      <c r="J11" s="48" t="s">
        <v>30</v>
      </c>
      <c r="K11" s="49" t="s">
        <v>14</v>
      </c>
      <c r="L11" s="44">
        <v>2019</v>
      </c>
      <c r="M11" s="49" t="s">
        <v>19</v>
      </c>
    </row>
    <row r="12" spans="1:13" ht="27" customHeight="1" thickBot="1" x14ac:dyDescent="0.35">
      <c r="A12" s="44"/>
      <c r="B12" s="34" t="s">
        <v>63</v>
      </c>
      <c r="C12" s="44"/>
      <c r="D12" s="64"/>
      <c r="E12" s="45"/>
      <c r="F12" s="44"/>
      <c r="G12" s="44"/>
      <c r="H12" s="116"/>
      <c r="I12" s="47"/>
      <c r="J12" s="48"/>
      <c r="K12" s="49"/>
      <c r="L12" s="44"/>
      <c r="M12" s="49"/>
    </row>
    <row r="13" spans="1:13" ht="27" customHeight="1" thickBot="1" x14ac:dyDescent="0.35">
      <c r="A13" s="44"/>
      <c r="B13" s="45" t="s">
        <v>64</v>
      </c>
      <c r="C13" s="15">
        <v>1963</v>
      </c>
      <c r="D13" s="57">
        <v>43.3</v>
      </c>
      <c r="E13" s="124" t="s">
        <v>65</v>
      </c>
      <c r="F13" s="15">
        <v>3</v>
      </c>
      <c r="G13" s="15">
        <v>2</v>
      </c>
      <c r="H13" s="18">
        <v>18525</v>
      </c>
      <c r="I13" s="19">
        <f>D13*H13</f>
        <v>802132.5</v>
      </c>
      <c r="J13" s="10" t="s">
        <v>30</v>
      </c>
      <c r="K13" s="7" t="s">
        <v>14</v>
      </c>
      <c r="L13" s="15">
        <v>2017</v>
      </c>
      <c r="M13" s="7" t="s">
        <v>28</v>
      </c>
    </row>
    <row r="14" spans="1:13" ht="27" customHeight="1" thickBot="1" x14ac:dyDescent="0.35">
      <c r="A14" s="33"/>
      <c r="B14" s="34" t="s">
        <v>73</v>
      </c>
      <c r="C14" s="33"/>
      <c r="D14" s="71"/>
      <c r="E14" s="35"/>
      <c r="F14" s="72"/>
      <c r="G14" s="33"/>
      <c r="H14" s="36"/>
      <c r="I14" s="55"/>
      <c r="J14" s="37"/>
      <c r="K14" s="26"/>
      <c r="L14" s="26"/>
      <c r="M14" s="26"/>
    </row>
    <row r="15" spans="1:13" ht="27" customHeight="1" x14ac:dyDescent="0.3">
      <c r="A15" s="15" t="s">
        <v>21</v>
      </c>
      <c r="B15" s="17" t="s">
        <v>74</v>
      </c>
      <c r="C15" s="15">
        <v>1963</v>
      </c>
      <c r="D15" s="57">
        <v>50.2</v>
      </c>
      <c r="E15" s="17" t="s">
        <v>75</v>
      </c>
      <c r="F15" s="15">
        <v>3</v>
      </c>
      <c r="G15" s="15">
        <v>4</v>
      </c>
      <c r="H15" s="18">
        <v>18525</v>
      </c>
      <c r="I15" s="19">
        <f t="shared" ref="I15:I21" si="0">D15*H15</f>
        <v>929955</v>
      </c>
      <c r="J15" s="10" t="s">
        <v>30</v>
      </c>
      <c r="K15" s="7" t="s">
        <v>14</v>
      </c>
      <c r="L15" s="39">
        <v>2019</v>
      </c>
      <c r="M15" s="7" t="s">
        <v>19</v>
      </c>
    </row>
    <row r="16" spans="1:13" ht="27" customHeight="1" x14ac:dyDescent="0.3">
      <c r="A16" s="15" t="s">
        <v>23</v>
      </c>
      <c r="B16" s="17" t="s">
        <v>44</v>
      </c>
      <c r="C16" s="15">
        <v>1963</v>
      </c>
      <c r="D16" s="57">
        <v>39.1</v>
      </c>
      <c r="E16" s="17" t="s">
        <v>76</v>
      </c>
      <c r="F16" s="15">
        <v>2</v>
      </c>
      <c r="G16" s="15">
        <v>2</v>
      </c>
      <c r="H16" s="18">
        <v>18525</v>
      </c>
      <c r="I16" s="19">
        <f t="shared" si="0"/>
        <v>724327.5</v>
      </c>
      <c r="J16" s="10" t="s">
        <v>30</v>
      </c>
      <c r="K16" s="7" t="s">
        <v>14</v>
      </c>
      <c r="L16" s="39">
        <v>2019</v>
      </c>
      <c r="M16" s="7" t="s">
        <v>19</v>
      </c>
    </row>
    <row r="17" spans="1:13" ht="27" customHeight="1" x14ac:dyDescent="0.3">
      <c r="A17" s="15" t="s">
        <v>25</v>
      </c>
      <c r="B17" s="17" t="s">
        <v>67</v>
      </c>
      <c r="C17" s="15">
        <v>1963</v>
      </c>
      <c r="D17" s="57">
        <v>44</v>
      </c>
      <c r="E17" s="17" t="s">
        <v>89</v>
      </c>
      <c r="F17" s="15">
        <v>1</v>
      </c>
      <c r="G17" s="15">
        <v>3</v>
      </c>
      <c r="H17" s="18">
        <v>18525</v>
      </c>
      <c r="I17" s="19">
        <f t="shared" si="0"/>
        <v>815100</v>
      </c>
      <c r="J17" s="10" t="s">
        <v>30</v>
      </c>
      <c r="K17" s="7" t="s">
        <v>14</v>
      </c>
      <c r="L17" s="39">
        <v>2019</v>
      </c>
      <c r="M17" s="7" t="s">
        <v>19</v>
      </c>
    </row>
    <row r="18" spans="1:13" ht="27" customHeight="1" x14ac:dyDescent="0.3">
      <c r="A18" s="15" t="s">
        <v>27</v>
      </c>
      <c r="B18" s="17" t="s">
        <v>77</v>
      </c>
      <c r="C18" s="15">
        <v>1963</v>
      </c>
      <c r="D18" s="57">
        <v>39.700000000000003</v>
      </c>
      <c r="E18" s="17" t="s">
        <v>90</v>
      </c>
      <c r="F18" s="15">
        <v>1</v>
      </c>
      <c r="G18" s="15">
        <v>2</v>
      </c>
      <c r="H18" s="18">
        <v>18525</v>
      </c>
      <c r="I18" s="19">
        <f t="shared" si="0"/>
        <v>735442.5</v>
      </c>
      <c r="J18" s="10" t="s">
        <v>30</v>
      </c>
      <c r="K18" s="7" t="s">
        <v>14</v>
      </c>
      <c r="L18" s="39">
        <v>2019</v>
      </c>
      <c r="M18" s="7" t="s">
        <v>19</v>
      </c>
    </row>
    <row r="19" spans="1:13" ht="27" customHeight="1" x14ac:dyDescent="0.3">
      <c r="A19" s="15" t="s">
        <v>46</v>
      </c>
      <c r="B19" s="17" t="s">
        <v>114</v>
      </c>
      <c r="C19" s="15">
        <v>1967</v>
      </c>
      <c r="D19" s="57">
        <v>40.200000000000003</v>
      </c>
      <c r="E19" s="17" t="s">
        <v>115</v>
      </c>
      <c r="F19" s="15">
        <v>1</v>
      </c>
      <c r="G19" s="15">
        <v>2</v>
      </c>
      <c r="H19" s="18">
        <v>18525</v>
      </c>
      <c r="I19" s="19">
        <f t="shared" si="0"/>
        <v>744705</v>
      </c>
      <c r="J19" s="10" t="s">
        <v>31</v>
      </c>
      <c r="K19" s="7" t="s">
        <v>14</v>
      </c>
      <c r="L19" s="15">
        <v>2019</v>
      </c>
      <c r="M19" s="7" t="s">
        <v>19</v>
      </c>
    </row>
    <row r="20" spans="1:13" ht="27" customHeight="1" x14ac:dyDescent="0.3">
      <c r="A20" s="15" t="s">
        <v>47</v>
      </c>
      <c r="B20" s="17" t="s">
        <v>81</v>
      </c>
      <c r="C20" s="15">
        <v>1963</v>
      </c>
      <c r="D20" s="57">
        <v>44.5</v>
      </c>
      <c r="E20" s="17" t="s">
        <v>91</v>
      </c>
      <c r="F20" s="15">
        <v>2</v>
      </c>
      <c r="G20" s="15">
        <v>2</v>
      </c>
      <c r="H20" s="18">
        <v>18525</v>
      </c>
      <c r="I20" s="19">
        <f t="shared" si="0"/>
        <v>824362.5</v>
      </c>
      <c r="J20" s="10" t="s">
        <v>31</v>
      </c>
      <c r="K20" s="7" t="s">
        <v>14</v>
      </c>
      <c r="L20" s="39">
        <v>2019</v>
      </c>
      <c r="M20" s="7" t="s">
        <v>28</v>
      </c>
    </row>
    <row r="21" spans="1:13" ht="27" customHeight="1" thickBot="1" x14ac:dyDescent="0.35">
      <c r="A21" s="15">
        <v>10</v>
      </c>
      <c r="B21" s="17" t="s">
        <v>78</v>
      </c>
      <c r="C21" s="15">
        <v>1963</v>
      </c>
      <c r="D21" s="57">
        <v>46.9</v>
      </c>
      <c r="E21" s="17" t="s">
        <v>93</v>
      </c>
      <c r="F21" s="15">
        <v>1</v>
      </c>
      <c r="G21" s="15">
        <v>2</v>
      </c>
      <c r="H21" s="18">
        <v>18525</v>
      </c>
      <c r="I21" s="19">
        <f t="shared" si="0"/>
        <v>868822.5</v>
      </c>
      <c r="J21" s="10" t="s">
        <v>31</v>
      </c>
      <c r="K21" s="7" t="s">
        <v>14</v>
      </c>
      <c r="L21" s="39">
        <v>2019</v>
      </c>
      <c r="M21" s="7" t="s">
        <v>19</v>
      </c>
    </row>
    <row r="22" spans="1:13" ht="27" customHeight="1" thickBot="1" x14ac:dyDescent="0.35">
      <c r="A22" s="33"/>
      <c r="B22" s="34" t="s">
        <v>122</v>
      </c>
      <c r="C22" s="33"/>
      <c r="D22" s="71">
        <f>SUM(D9:D21)</f>
        <v>473.7</v>
      </c>
      <c r="E22" s="35"/>
      <c r="F22" s="73">
        <f>SUM(F9:F21)</f>
        <v>24</v>
      </c>
      <c r="G22" s="33"/>
      <c r="H22" s="36"/>
      <c r="I22" s="74">
        <f>SUM(I9:I21)</f>
        <v>8775292.5</v>
      </c>
      <c r="J22" s="37"/>
      <c r="K22" s="26"/>
      <c r="L22" s="26"/>
      <c r="M22" s="26"/>
    </row>
    <row r="23" spans="1:13" s="5" customFormat="1" ht="27" customHeight="1" x14ac:dyDescent="0.3">
      <c r="A23" s="75"/>
      <c r="B23" s="76"/>
      <c r="C23" s="75"/>
      <c r="D23" s="77"/>
      <c r="E23" s="78"/>
      <c r="F23" s="79"/>
      <c r="G23" s="75"/>
      <c r="H23" s="80"/>
      <c r="I23" s="81"/>
      <c r="J23" s="82"/>
      <c r="K23" s="83"/>
      <c r="L23" s="83"/>
      <c r="M23" s="83"/>
    </row>
    <row r="24" spans="1:13" s="5" customFormat="1" ht="27" customHeight="1" x14ac:dyDescent="0.3">
      <c r="A24" s="75"/>
      <c r="B24" s="76"/>
      <c r="C24" s="75"/>
      <c r="D24" s="77"/>
      <c r="E24" s="78"/>
      <c r="F24" s="79"/>
      <c r="G24" s="75"/>
      <c r="H24" s="80"/>
      <c r="I24" s="81"/>
      <c r="J24" s="82"/>
      <c r="K24" s="83"/>
      <c r="L24" s="83"/>
      <c r="M24" s="83"/>
    </row>
    <row r="25" spans="1:13" s="5" customFormat="1" ht="27" customHeight="1" x14ac:dyDescent="0.3">
      <c r="A25" s="75"/>
      <c r="B25" s="76"/>
      <c r="C25" s="75"/>
      <c r="D25" s="77"/>
      <c r="E25" s="78"/>
      <c r="F25" s="79"/>
      <c r="G25" s="75"/>
      <c r="H25" s="80"/>
      <c r="I25" s="81"/>
      <c r="J25" s="82"/>
      <c r="K25" s="83"/>
      <c r="L25" s="83"/>
      <c r="M25" s="83"/>
    </row>
    <row r="26" spans="1:13" s="5" customFormat="1" ht="27" customHeight="1" x14ac:dyDescent="0.3">
      <c r="A26" s="75"/>
      <c r="B26" s="83"/>
      <c r="C26" s="84"/>
      <c r="D26" s="85"/>
      <c r="E26" s="83"/>
      <c r="F26" s="84"/>
      <c r="G26" s="84"/>
      <c r="H26" s="82"/>
      <c r="I26" s="82"/>
      <c r="J26" s="82"/>
      <c r="K26" s="83"/>
      <c r="L26" s="83"/>
      <c r="M26" s="83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J20" sqref="J20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134</v>
      </c>
    </row>
    <row r="2" spans="1:13" ht="20.25" x14ac:dyDescent="0.3">
      <c r="F2" s="232" t="s">
        <v>71</v>
      </c>
      <c r="G2" s="232"/>
      <c r="H2" s="232"/>
      <c r="I2" s="232"/>
      <c r="J2" s="232"/>
    </row>
    <row r="3" spans="1:13" ht="18.75" x14ac:dyDescent="0.3">
      <c r="A3" s="62"/>
      <c r="B3" s="62"/>
      <c r="C3" s="233" t="s">
        <v>72</v>
      </c>
      <c r="D3" s="233"/>
      <c r="E3" s="233"/>
      <c r="F3" s="233"/>
      <c r="G3" s="233"/>
      <c r="H3" s="233"/>
      <c r="I3" s="233"/>
      <c r="J3" s="233"/>
      <c r="K3" s="233"/>
      <c r="L3" s="233"/>
      <c r="M3" s="62"/>
    </row>
    <row r="4" spans="1:13" ht="18" customHeight="1" thickBot="1" x14ac:dyDescent="0.35">
      <c r="G4" s="67" t="s">
        <v>135</v>
      </c>
      <c r="H4" s="66"/>
      <c r="I4" s="66"/>
    </row>
    <row r="5" spans="1:13" ht="66" customHeight="1" x14ac:dyDescent="0.25">
      <c r="A5" s="234" t="s">
        <v>0</v>
      </c>
      <c r="B5" s="236" t="s">
        <v>8</v>
      </c>
      <c r="C5" s="236" t="s">
        <v>7</v>
      </c>
      <c r="D5" s="236" t="s">
        <v>69</v>
      </c>
      <c r="E5" s="238" t="s">
        <v>5</v>
      </c>
      <c r="F5" s="236" t="s">
        <v>1</v>
      </c>
      <c r="G5" s="236" t="s">
        <v>3</v>
      </c>
      <c r="H5" s="236" t="s">
        <v>124</v>
      </c>
      <c r="I5" s="236" t="s">
        <v>123</v>
      </c>
      <c r="J5" s="238" t="s">
        <v>29</v>
      </c>
      <c r="K5" s="238" t="s">
        <v>2</v>
      </c>
      <c r="L5" s="238" t="s">
        <v>32</v>
      </c>
      <c r="M5" s="226" t="s">
        <v>6</v>
      </c>
    </row>
    <row r="6" spans="1:13" ht="40.5" customHeight="1" thickBot="1" x14ac:dyDescent="0.3">
      <c r="A6" s="235"/>
      <c r="B6" s="237"/>
      <c r="C6" s="237"/>
      <c r="D6" s="237"/>
      <c r="E6" s="239"/>
      <c r="F6" s="237"/>
      <c r="G6" s="237"/>
      <c r="H6" s="237"/>
      <c r="I6" s="237"/>
      <c r="J6" s="239"/>
      <c r="K6" s="239"/>
      <c r="L6" s="239"/>
      <c r="M6" s="227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5">
      <c r="A8" s="33"/>
      <c r="B8" s="34" t="s">
        <v>39</v>
      </c>
      <c r="C8" s="33"/>
      <c r="D8" s="61"/>
      <c r="E8" s="35"/>
      <c r="F8" s="56"/>
      <c r="G8" s="33"/>
      <c r="H8" s="36"/>
      <c r="I8" s="55"/>
      <c r="J8" s="37"/>
      <c r="K8" s="26"/>
      <c r="L8" s="33"/>
      <c r="M8" s="26"/>
    </row>
    <row r="9" spans="1:13" ht="27" customHeight="1" thickBot="1" x14ac:dyDescent="0.35">
      <c r="A9" s="15">
        <v>1</v>
      </c>
      <c r="B9" s="17" t="s">
        <v>17</v>
      </c>
      <c r="C9" s="15">
        <v>1962</v>
      </c>
      <c r="D9" s="57">
        <v>37.9</v>
      </c>
      <c r="E9" s="17" t="s">
        <v>51</v>
      </c>
      <c r="F9" s="15">
        <v>2</v>
      </c>
      <c r="G9" s="15">
        <v>2</v>
      </c>
      <c r="H9" s="18">
        <v>18525</v>
      </c>
      <c r="I9" s="19">
        <f>D9*H9</f>
        <v>702097.5</v>
      </c>
      <c r="J9" s="10" t="s">
        <v>31</v>
      </c>
      <c r="K9" s="7" t="s">
        <v>14</v>
      </c>
      <c r="L9" s="15">
        <v>2020</v>
      </c>
      <c r="M9" s="12" t="s">
        <v>28</v>
      </c>
    </row>
    <row r="10" spans="1:13" ht="27" customHeight="1" thickBot="1" x14ac:dyDescent="0.35">
      <c r="A10" s="51"/>
      <c r="B10" s="34" t="s">
        <v>215</v>
      </c>
      <c r="C10" s="51"/>
      <c r="D10" s="60"/>
      <c r="E10" s="52"/>
      <c r="F10" s="51"/>
      <c r="G10" s="51"/>
      <c r="H10" s="41"/>
      <c r="I10" s="42"/>
      <c r="J10" s="43"/>
      <c r="K10" s="11"/>
      <c r="L10" s="51"/>
      <c r="M10" s="12" t="s">
        <v>28</v>
      </c>
    </row>
    <row r="11" spans="1:13" ht="27" customHeight="1" thickBot="1" x14ac:dyDescent="0.35">
      <c r="A11" s="39">
        <v>2</v>
      </c>
      <c r="B11" s="40" t="s">
        <v>64</v>
      </c>
      <c r="C11" s="39">
        <v>1963</v>
      </c>
      <c r="D11" s="63">
        <v>43.3</v>
      </c>
      <c r="E11" s="40" t="s">
        <v>65</v>
      </c>
      <c r="F11" s="39">
        <v>3</v>
      </c>
      <c r="G11" s="39">
        <v>2</v>
      </c>
      <c r="H11" s="18">
        <v>18525</v>
      </c>
      <c r="I11" s="19">
        <f>D11*H11</f>
        <v>802132.5</v>
      </c>
      <c r="J11" s="10" t="s">
        <v>30</v>
      </c>
      <c r="K11" s="7" t="s">
        <v>14</v>
      </c>
      <c r="L11" s="39">
        <v>2020</v>
      </c>
      <c r="M11" s="12" t="s">
        <v>28</v>
      </c>
    </row>
    <row r="12" spans="1:13" ht="27" customHeight="1" thickBot="1" x14ac:dyDescent="0.35">
      <c r="A12" s="51">
        <v>3</v>
      </c>
      <c r="B12" s="17" t="s">
        <v>40</v>
      </c>
      <c r="C12" s="39">
        <v>1962</v>
      </c>
      <c r="D12" s="63">
        <v>44</v>
      </c>
      <c r="E12" s="128" t="s">
        <v>68</v>
      </c>
      <c r="F12" s="39">
        <v>1</v>
      </c>
      <c r="G12" s="39">
        <v>2</v>
      </c>
      <c r="H12" s="18">
        <v>18525</v>
      </c>
      <c r="I12" s="42">
        <f>D12*H12</f>
        <v>815100</v>
      </c>
      <c r="J12" s="43" t="s">
        <v>31</v>
      </c>
      <c r="K12" s="11" t="s">
        <v>14</v>
      </c>
      <c r="L12" s="39">
        <v>2020</v>
      </c>
      <c r="M12" s="12" t="s">
        <v>28</v>
      </c>
    </row>
    <row r="13" spans="1:13" ht="27" customHeight="1" thickBot="1" x14ac:dyDescent="0.35">
      <c r="A13" s="33"/>
      <c r="B13" s="34" t="s">
        <v>82</v>
      </c>
      <c r="C13" s="44"/>
      <c r="D13" s="125"/>
      <c r="E13" s="45"/>
      <c r="F13" s="126"/>
      <c r="G13" s="44"/>
      <c r="H13" s="46"/>
      <c r="I13" s="127"/>
      <c r="J13" s="48"/>
      <c r="K13" s="49"/>
      <c r="L13" s="44"/>
      <c r="M13" s="49"/>
    </row>
    <row r="14" spans="1:13" ht="27" customHeight="1" thickBot="1" x14ac:dyDescent="0.35">
      <c r="A14" s="15">
        <v>4</v>
      </c>
      <c r="B14" s="17" t="s">
        <v>98</v>
      </c>
      <c r="C14" s="15">
        <v>1973</v>
      </c>
      <c r="D14" s="57">
        <v>40.299999999999997</v>
      </c>
      <c r="E14" s="17" t="s">
        <v>99</v>
      </c>
      <c r="F14" s="15">
        <v>1</v>
      </c>
      <c r="G14" s="15">
        <v>1</v>
      </c>
      <c r="H14" s="18">
        <v>18525</v>
      </c>
      <c r="I14" s="19">
        <f t="shared" ref="I14:I19" si="0">D14*H14</f>
        <v>746557.5</v>
      </c>
      <c r="J14" s="10" t="s">
        <v>30</v>
      </c>
      <c r="K14" s="7" t="s">
        <v>14</v>
      </c>
      <c r="L14" s="15">
        <v>2020</v>
      </c>
      <c r="M14" s="12" t="s">
        <v>28</v>
      </c>
    </row>
    <row r="15" spans="1:13" ht="27" customHeight="1" thickBot="1" x14ac:dyDescent="0.35">
      <c r="A15" s="15">
        <v>5</v>
      </c>
      <c r="B15" s="17" t="s">
        <v>105</v>
      </c>
      <c r="C15" s="15">
        <v>1963</v>
      </c>
      <c r="D15" s="57">
        <v>31.6</v>
      </c>
      <c r="E15" s="17" t="s">
        <v>102</v>
      </c>
      <c r="F15" s="15">
        <v>1</v>
      </c>
      <c r="G15" s="15">
        <v>1</v>
      </c>
      <c r="H15" s="18">
        <v>18525</v>
      </c>
      <c r="I15" s="19">
        <f t="shared" si="0"/>
        <v>585390</v>
      </c>
      <c r="J15" s="10" t="s">
        <v>30</v>
      </c>
      <c r="K15" s="7" t="s">
        <v>14</v>
      </c>
      <c r="L15" s="15">
        <v>2020</v>
      </c>
      <c r="M15" s="12" t="s">
        <v>28</v>
      </c>
    </row>
    <row r="16" spans="1:13" ht="27" customHeight="1" thickBot="1" x14ac:dyDescent="0.35">
      <c r="A16" s="15">
        <v>6</v>
      </c>
      <c r="B16" s="17" t="s">
        <v>107</v>
      </c>
      <c r="C16" s="15">
        <v>1967</v>
      </c>
      <c r="D16" s="57">
        <v>40.4</v>
      </c>
      <c r="E16" s="17" t="s">
        <v>106</v>
      </c>
      <c r="F16" s="15">
        <v>2</v>
      </c>
      <c r="G16" s="15">
        <v>2</v>
      </c>
      <c r="H16" s="18">
        <v>18525</v>
      </c>
      <c r="I16" s="19">
        <f t="shared" si="0"/>
        <v>748410</v>
      </c>
      <c r="J16" s="10" t="s">
        <v>30</v>
      </c>
      <c r="K16" s="7" t="s">
        <v>14</v>
      </c>
      <c r="L16" s="15">
        <v>2020</v>
      </c>
      <c r="M16" s="12" t="s">
        <v>28</v>
      </c>
    </row>
    <row r="17" spans="1:13" ht="27" customHeight="1" thickBot="1" x14ac:dyDescent="0.35">
      <c r="A17" s="15">
        <v>7</v>
      </c>
      <c r="B17" s="17" t="s">
        <v>108</v>
      </c>
      <c r="C17" s="15">
        <v>1967</v>
      </c>
      <c r="D17" s="57">
        <v>40.4</v>
      </c>
      <c r="E17" s="17" t="s">
        <v>109</v>
      </c>
      <c r="F17" s="15">
        <v>1</v>
      </c>
      <c r="G17" s="15">
        <v>2</v>
      </c>
      <c r="H17" s="18">
        <v>18525</v>
      </c>
      <c r="I17" s="19">
        <f t="shared" si="0"/>
        <v>748410</v>
      </c>
      <c r="J17" s="10" t="s">
        <v>30</v>
      </c>
      <c r="K17" s="7" t="s">
        <v>14</v>
      </c>
      <c r="L17" s="15">
        <v>2020</v>
      </c>
      <c r="M17" s="12" t="s">
        <v>28</v>
      </c>
    </row>
    <row r="18" spans="1:13" ht="27" customHeight="1" thickBot="1" x14ac:dyDescent="0.35">
      <c r="A18" s="15">
        <v>8</v>
      </c>
      <c r="B18" s="17" t="s">
        <v>110</v>
      </c>
      <c r="C18" s="15">
        <v>1967</v>
      </c>
      <c r="D18" s="57">
        <v>40.299999999999997</v>
      </c>
      <c r="E18" s="17" t="s">
        <v>111</v>
      </c>
      <c r="F18" s="15">
        <v>1</v>
      </c>
      <c r="G18" s="15">
        <v>2</v>
      </c>
      <c r="H18" s="18">
        <v>18525</v>
      </c>
      <c r="I18" s="19">
        <f t="shared" si="0"/>
        <v>746557.5</v>
      </c>
      <c r="J18" s="10" t="s">
        <v>30</v>
      </c>
      <c r="K18" s="7" t="s">
        <v>14</v>
      </c>
      <c r="L18" s="15">
        <v>2020</v>
      </c>
      <c r="M18" s="12" t="s">
        <v>28</v>
      </c>
    </row>
    <row r="19" spans="1:13" ht="27" customHeight="1" thickBot="1" x14ac:dyDescent="0.35">
      <c r="A19" s="51">
        <v>9</v>
      </c>
      <c r="B19" s="52" t="s">
        <v>116</v>
      </c>
      <c r="C19" s="51">
        <v>1967</v>
      </c>
      <c r="D19" s="60">
        <v>39.1</v>
      </c>
      <c r="E19" s="52" t="s">
        <v>117</v>
      </c>
      <c r="F19" s="51">
        <v>1</v>
      </c>
      <c r="G19" s="51">
        <v>2</v>
      </c>
      <c r="H19" s="18">
        <v>18525</v>
      </c>
      <c r="I19" s="117">
        <f t="shared" si="0"/>
        <v>724327.5</v>
      </c>
      <c r="J19" s="53" t="s">
        <v>30</v>
      </c>
      <c r="K19" s="54" t="s">
        <v>14</v>
      </c>
      <c r="L19" s="51">
        <v>2018</v>
      </c>
      <c r="M19" s="197" t="s">
        <v>28</v>
      </c>
    </row>
    <row r="20" spans="1:13" ht="27" customHeight="1" thickBot="1" x14ac:dyDescent="0.35">
      <c r="A20" s="33"/>
      <c r="B20" s="34" t="s">
        <v>122</v>
      </c>
      <c r="C20" s="33"/>
      <c r="D20" s="71">
        <v>357.3</v>
      </c>
      <c r="E20" s="35"/>
      <c r="F20" s="73">
        <f>SUM(F9:F18)</f>
        <v>12</v>
      </c>
      <c r="G20" s="33"/>
      <c r="H20" s="36"/>
      <c r="I20" s="74">
        <v>6618982.5</v>
      </c>
      <c r="J20" s="37"/>
      <c r="K20" s="26"/>
      <c r="L20" s="26"/>
      <c r="M20" s="26"/>
    </row>
    <row r="21" spans="1:13" s="5" customFormat="1" ht="27" customHeight="1" x14ac:dyDescent="0.3">
      <c r="A21" s="75"/>
      <c r="B21" s="76"/>
      <c r="C21" s="75"/>
      <c r="D21" s="77"/>
      <c r="E21" s="78"/>
      <c r="F21" s="79"/>
      <c r="G21" s="75"/>
      <c r="H21" s="80"/>
      <c r="I21" s="81"/>
      <c r="J21" s="82"/>
      <c r="K21" s="83"/>
      <c r="L21" s="83"/>
      <c r="M21" s="83"/>
    </row>
    <row r="22" spans="1:13" s="5" customFormat="1" ht="27" customHeight="1" x14ac:dyDescent="0.3">
      <c r="A22" s="75"/>
    </row>
    <row r="23" spans="1:13" s="5" customFormat="1" ht="27" customHeight="1" x14ac:dyDescent="0.3">
      <c r="A23" s="75"/>
      <c r="B23" s="76"/>
      <c r="C23" s="75"/>
      <c r="D23" s="77"/>
      <c r="E23" s="78"/>
      <c r="F23" s="79"/>
      <c r="G23" s="75"/>
      <c r="H23" s="80"/>
      <c r="I23" s="81"/>
      <c r="J23" s="82"/>
      <c r="K23" s="83"/>
      <c r="L23" s="83"/>
      <c r="M23" s="83"/>
    </row>
    <row r="24" spans="1:13" s="5" customFormat="1" ht="27" customHeight="1" x14ac:dyDescent="0.3">
      <c r="A24" s="75"/>
      <c r="B24" s="83"/>
      <c r="C24" s="84"/>
      <c r="D24" s="85"/>
      <c r="E24" s="83"/>
      <c r="F24" s="84"/>
      <c r="G24" s="84"/>
      <c r="H24" s="82"/>
      <c r="I24" s="82"/>
      <c r="J24" s="82"/>
      <c r="K24" s="83"/>
      <c r="L24" s="83"/>
      <c r="M24" s="83"/>
    </row>
    <row r="25" spans="1:13" s="5" customFormat="1" ht="19.5" customHeight="1" x14ac:dyDescent="0.3">
      <c r="A25" s="86"/>
      <c r="B25" s="83"/>
      <c r="C25" s="84"/>
      <c r="D25" s="85"/>
      <c r="E25" s="83"/>
      <c r="F25" s="84"/>
      <c r="G25" s="84"/>
      <c r="H25" s="82"/>
      <c r="I25" s="82"/>
      <c r="J25" s="82"/>
      <c r="K25" s="83"/>
      <c r="L25" s="83"/>
      <c r="M25" s="83"/>
    </row>
    <row r="26" spans="1:13" s="5" customFormat="1" ht="18.75" x14ac:dyDescent="0.3">
      <c r="A26" s="75"/>
      <c r="B26" s="83"/>
      <c r="C26" s="84"/>
      <c r="D26" s="87"/>
      <c r="E26" s="88"/>
      <c r="F26" s="84"/>
      <c r="G26" s="84"/>
      <c r="H26" s="89"/>
      <c r="I26" s="89"/>
      <c r="J26" s="89"/>
      <c r="K26" s="88"/>
      <c r="L26" s="88"/>
      <c r="M26" s="88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view="pageBreakPreview" zoomScale="75" zoomScaleSheetLayoutView="75" workbookViewId="0">
      <pane xSplit="4" ySplit="7" topLeftCell="E8" activePane="bottomRight" state="frozen"/>
      <selection pane="topRight" activeCell="G1" sqref="G1"/>
      <selection pane="bottomLeft" activeCell="A8" sqref="A8"/>
      <selection pane="bottomRight" activeCell="B11" sqref="B11"/>
    </sheetView>
  </sheetViews>
  <sheetFormatPr defaultRowHeight="15.75" x14ac:dyDescent="0.25"/>
  <cols>
    <col min="1" max="1" width="7.7109375" style="1" customWidth="1"/>
    <col min="2" max="2" width="21.28515625" style="1" customWidth="1"/>
    <col min="3" max="3" width="12.140625" style="1" customWidth="1"/>
    <col min="4" max="4" width="12.85546875" style="1" customWidth="1"/>
    <col min="5" max="5" width="23.28515625" style="1" customWidth="1"/>
    <col min="6" max="6" width="15.42578125" style="1" customWidth="1"/>
    <col min="7" max="7" width="15.7109375" style="1" customWidth="1"/>
    <col min="8" max="8" width="14.28515625" style="1" customWidth="1"/>
    <col min="9" max="9" width="19.28515625" style="1" customWidth="1"/>
    <col min="10" max="10" width="23.140625" style="1" customWidth="1"/>
    <col min="11" max="11" width="17.5703125" style="1" customWidth="1"/>
    <col min="12" max="12" width="15.140625" style="1" customWidth="1"/>
    <col min="13" max="13" width="30" style="1" customWidth="1"/>
    <col min="14" max="16384" width="9.140625" style="1"/>
  </cols>
  <sheetData>
    <row r="1" spans="1:13" x14ac:dyDescent="0.25">
      <c r="M1" s="2" t="s">
        <v>134</v>
      </c>
    </row>
    <row r="2" spans="1:13" ht="20.25" x14ac:dyDescent="0.3">
      <c r="F2" s="232" t="s">
        <v>71</v>
      </c>
      <c r="G2" s="232"/>
      <c r="H2" s="232"/>
      <c r="I2" s="232"/>
      <c r="J2" s="232"/>
    </row>
    <row r="3" spans="1:13" ht="18.75" x14ac:dyDescent="0.3">
      <c r="A3" s="62"/>
      <c r="B3" s="62"/>
      <c r="C3" s="233" t="s">
        <v>72</v>
      </c>
      <c r="D3" s="233"/>
      <c r="E3" s="233"/>
      <c r="F3" s="233"/>
      <c r="G3" s="233"/>
      <c r="H3" s="233"/>
      <c r="I3" s="233"/>
      <c r="J3" s="233"/>
      <c r="K3" s="233"/>
      <c r="L3" s="233"/>
      <c r="M3" s="62"/>
    </row>
    <row r="4" spans="1:13" ht="18" customHeight="1" thickBot="1" x14ac:dyDescent="0.35">
      <c r="G4" s="67" t="s">
        <v>135</v>
      </c>
      <c r="H4" s="66"/>
      <c r="I4" s="66"/>
    </row>
    <row r="5" spans="1:13" ht="66" customHeight="1" x14ac:dyDescent="0.25">
      <c r="A5" s="234" t="s">
        <v>0</v>
      </c>
      <c r="B5" s="236" t="s">
        <v>8</v>
      </c>
      <c r="C5" s="236" t="s">
        <v>7</v>
      </c>
      <c r="D5" s="236" t="s">
        <v>69</v>
      </c>
      <c r="E5" s="238" t="s">
        <v>5</v>
      </c>
      <c r="F5" s="236" t="s">
        <v>1</v>
      </c>
      <c r="G5" s="236" t="s">
        <v>3</v>
      </c>
      <c r="H5" s="236" t="s">
        <v>124</v>
      </c>
      <c r="I5" s="236" t="s">
        <v>123</v>
      </c>
      <c r="J5" s="238" t="s">
        <v>29</v>
      </c>
      <c r="K5" s="238" t="s">
        <v>2</v>
      </c>
      <c r="L5" s="238" t="s">
        <v>32</v>
      </c>
      <c r="M5" s="226" t="s">
        <v>6</v>
      </c>
    </row>
    <row r="6" spans="1:13" ht="40.5" customHeight="1" thickBot="1" x14ac:dyDescent="0.3">
      <c r="A6" s="235"/>
      <c r="B6" s="237"/>
      <c r="C6" s="237"/>
      <c r="D6" s="237"/>
      <c r="E6" s="239"/>
      <c r="F6" s="237"/>
      <c r="G6" s="237"/>
      <c r="H6" s="237"/>
      <c r="I6" s="237"/>
      <c r="J6" s="239"/>
      <c r="K6" s="239"/>
      <c r="L6" s="239"/>
      <c r="M6" s="227"/>
    </row>
    <row r="7" spans="1:13" ht="16.5" thickBo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14">
        <v>12</v>
      </c>
      <c r="M7" s="9">
        <v>13</v>
      </c>
    </row>
    <row r="8" spans="1:13" ht="27" customHeight="1" thickBot="1" x14ac:dyDescent="0.3">
      <c r="A8" s="24"/>
      <c r="B8" s="25" t="s">
        <v>11</v>
      </c>
      <c r="C8" s="26"/>
      <c r="D8" s="69"/>
      <c r="E8" s="28"/>
      <c r="F8" s="70"/>
      <c r="G8" s="30"/>
      <c r="H8" s="31"/>
      <c r="I8" s="65"/>
      <c r="J8" s="30"/>
      <c r="K8" s="30"/>
      <c r="L8" s="30"/>
      <c r="M8" s="32"/>
    </row>
    <row r="9" spans="1:13" ht="27" customHeight="1" x14ac:dyDescent="0.3">
      <c r="A9" s="15" t="s">
        <v>12</v>
      </c>
      <c r="B9" s="16" t="s">
        <v>13</v>
      </c>
      <c r="C9" s="15">
        <v>1963</v>
      </c>
      <c r="D9" s="57">
        <v>81.3</v>
      </c>
      <c r="E9" s="17" t="s">
        <v>33</v>
      </c>
      <c r="F9" s="15">
        <v>4</v>
      </c>
      <c r="G9" s="15">
        <v>4</v>
      </c>
      <c r="H9" s="18">
        <f>18525</f>
        <v>18525</v>
      </c>
      <c r="I9" s="19">
        <f>D9*H9</f>
        <v>1506082.5</v>
      </c>
      <c r="J9" s="10" t="s">
        <v>30</v>
      </c>
      <c r="K9" s="7" t="s">
        <v>14</v>
      </c>
      <c r="L9" s="15">
        <v>2020</v>
      </c>
      <c r="M9" s="7" t="s">
        <v>19</v>
      </c>
    </row>
    <row r="10" spans="1:13" ht="27" customHeight="1" thickBot="1" x14ac:dyDescent="0.35">
      <c r="A10" s="15" t="s">
        <v>16</v>
      </c>
      <c r="B10" s="17" t="s">
        <v>17</v>
      </c>
      <c r="C10" s="15">
        <v>1962</v>
      </c>
      <c r="D10" s="57">
        <v>41</v>
      </c>
      <c r="E10" s="17" t="s">
        <v>34</v>
      </c>
      <c r="F10" s="15">
        <v>3</v>
      </c>
      <c r="G10" s="15">
        <v>2</v>
      </c>
      <c r="H10" s="18">
        <v>18525</v>
      </c>
      <c r="I10" s="19">
        <f>D10*H10</f>
        <v>759525</v>
      </c>
      <c r="J10" s="10" t="s">
        <v>30</v>
      </c>
      <c r="K10" s="7" t="s">
        <v>14</v>
      </c>
      <c r="L10" s="15">
        <v>2020</v>
      </c>
      <c r="M10" s="7" t="s">
        <v>19</v>
      </c>
    </row>
    <row r="11" spans="1:13" ht="27" customHeight="1" thickBot="1" x14ac:dyDescent="0.35">
      <c r="A11" s="72"/>
      <c r="B11" s="123" t="s">
        <v>39</v>
      </c>
      <c r="C11" s="33"/>
      <c r="D11" s="61"/>
      <c r="E11" s="35"/>
      <c r="F11" s="56"/>
      <c r="G11" s="33"/>
      <c r="H11" s="36"/>
      <c r="I11" s="55"/>
      <c r="J11" s="37"/>
      <c r="K11" s="26"/>
      <c r="L11" s="33"/>
      <c r="M11" s="26"/>
    </row>
    <row r="12" spans="1:13" ht="27" customHeight="1" x14ac:dyDescent="0.3">
      <c r="A12" s="15" t="s">
        <v>18</v>
      </c>
      <c r="B12" s="17" t="s">
        <v>40</v>
      </c>
      <c r="C12" s="15">
        <v>1962</v>
      </c>
      <c r="D12" s="57">
        <v>40.6</v>
      </c>
      <c r="E12" s="17" t="s">
        <v>50</v>
      </c>
      <c r="F12" s="15">
        <v>2</v>
      </c>
      <c r="G12" s="15">
        <v>2</v>
      </c>
      <c r="H12" s="18">
        <f>18525</f>
        <v>18525</v>
      </c>
      <c r="I12" s="19">
        <f>D12*H12</f>
        <v>752115</v>
      </c>
      <c r="J12" s="10" t="s">
        <v>30</v>
      </c>
      <c r="K12" s="7" t="s">
        <v>14</v>
      </c>
      <c r="L12" s="15">
        <v>2020</v>
      </c>
      <c r="M12" s="7" t="s">
        <v>19</v>
      </c>
    </row>
    <row r="13" spans="1:13" ht="27" customHeight="1" thickBot="1" x14ac:dyDescent="0.35">
      <c r="A13" s="15" t="s">
        <v>21</v>
      </c>
      <c r="B13" s="17" t="s">
        <v>17</v>
      </c>
      <c r="C13" s="15">
        <v>1962</v>
      </c>
      <c r="D13" s="57">
        <v>37.9</v>
      </c>
      <c r="E13" s="17" t="s">
        <v>51</v>
      </c>
      <c r="F13" s="15">
        <v>2</v>
      </c>
      <c r="G13" s="15">
        <v>2</v>
      </c>
      <c r="H13" s="18">
        <v>18525</v>
      </c>
      <c r="I13" s="19">
        <f>D13*H13</f>
        <v>702097.5</v>
      </c>
      <c r="J13" s="10" t="s">
        <v>31</v>
      </c>
      <c r="K13" s="7" t="s">
        <v>14</v>
      </c>
      <c r="L13" s="15">
        <v>2020</v>
      </c>
      <c r="M13" s="7" t="s">
        <v>19</v>
      </c>
    </row>
    <row r="14" spans="1:13" ht="27" customHeight="1" thickBot="1" x14ac:dyDescent="0.35">
      <c r="A14" s="33"/>
      <c r="B14" s="34" t="s">
        <v>82</v>
      </c>
      <c r="C14" s="33"/>
      <c r="D14" s="71"/>
      <c r="E14" s="35"/>
      <c r="F14" s="72"/>
      <c r="G14" s="33"/>
      <c r="H14" s="36"/>
      <c r="I14" s="55"/>
      <c r="J14" s="37"/>
      <c r="K14" s="26"/>
      <c r="L14" s="33"/>
      <c r="M14" s="26"/>
    </row>
    <row r="15" spans="1:13" ht="27" customHeight="1" x14ac:dyDescent="0.3">
      <c r="A15" s="15" t="s">
        <v>23</v>
      </c>
      <c r="B15" s="17" t="s">
        <v>98</v>
      </c>
      <c r="C15" s="15">
        <v>1973</v>
      </c>
      <c r="D15" s="57">
        <v>40.700000000000003</v>
      </c>
      <c r="E15" s="17" t="s">
        <v>99</v>
      </c>
      <c r="F15" s="15">
        <v>1</v>
      </c>
      <c r="G15" s="15">
        <v>1</v>
      </c>
      <c r="H15" s="18">
        <f>18525</f>
        <v>18525</v>
      </c>
      <c r="I15" s="19">
        <f>D15*H15</f>
        <v>753967.5</v>
      </c>
      <c r="J15" s="10" t="s">
        <v>30</v>
      </c>
      <c r="K15" s="7" t="s">
        <v>14</v>
      </c>
      <c r="L15" s="15">
        <v>2020</v>
      </c>
      <c r="M15" s="7" t="s">
        <v>19</v>
      </c>
    </row>
    <row r="16" spans="1:13" ht="27" customHeight="1" x14ac:dyDescent="0.3">
      <c r="A16" s="15" t="s">
        <v>25</v>
      </c>
      <c r="B16" s="17" t="s">
        <v>105</v>
      </c>
      <c r="C16" s="15">
        <v>1963</v>
      </c>
      <c r="D16" s="57">
        <v>31.6</v>
      </c>
      <c r="E16" s="17" t="s">
        <v>102</v>
      </c>
      <c r="F16" s="15">
        <v>1</v>
      </c>
      <c r="G16" s="15">
        <v>1</v>
      </c>
      <c r="H16" s="18">
        <f>18525</f>
        <v>18525</v>
      </c>
      <c r="I16" s="19">
        <f>D16*H16</f>
        <v>585390</v>
      </c>
      <c r="J16" s="10" t="s">
        <v>30</v>
      </c>
      <c r="K16" s="7" t="s">
        <v>14</v>
      </c>
      <c r="L16" s="15">
        <v>2020</v>
      </c>
      <c r="M16" s="7" t="s">
        <v>19</v>
      </c>
    </row>
    <row r="17" spans="1:13" ht="27" customHeight="1" x14ac:dyDescent="0.3">
      <c r="A17" s="15" t="s">
        <v>27</v>
      </c>
      <c r="B17" s="17" t="s">
        <v>107</v>
      </c>
      <c r="C17" s="15">
        <v>1967</v>
      </c>
      <c r="D17" s="57">
        <v>40.4</v>
      </c>
      <c r="E17" s="17" t="s">
        <v>106</v>
      </c>
      <c r="F17" s="15">
        <v>2</v>
      </c>
      <c r="G17" s="15">
        <v>2</v>
      </c>
      <c r="H17" s="18">
        <f>18525</f>
        <v>18525</v>
      </c>
      <c r="I17" s="19">
        <f>D17*H17</f>
        <v>748410</v>
      </c>
      <c r="J17" s="10" t="s">
        <v>30</v>
      </c>
      <c r="K17" s="7" t="s">
        <v>14</v>
      </c>
      <c r="L17" s="15">
        <v>2020</v>
      </c>
      <c r="M17" s="7" t="s">
        <v>19</v>
      </c>
    </row>
    <row r="18" spans="1:13" ht="27" customHeight="1" x14ac:dyDescent="0.3">
      <c r="A18" s="15" t="s">
        <v>46</v>
      </c>
      <c r="B18" s="17" t="s">
        <v>108</v>
      </c>
      <c r="C18" s="15">
        <v>1967</v>
      </c>
      <c r="D18" s="57">
        <v>40.299999999999997</v>
      </c>
      <c r="E18" s="17" t="s">
        <v>109</v>
      </c>
      <c r="F18" s="15">
        <v>1</v>
      </c>
      <c r="G18" s="15">
        <v>2</v>
      </c>
      <c r="H18" s="18">
        <f>18525</f>
        <v>18525</v>
      </c>
      <c r="I18" s="19">
        <f>D18*H18</f>
        <v>746557.5</v>
      </c>
      <c r="J18" s="10" t="s">
        <v>30</v>
      </c>
      <c r="K18" s="7" t="s">
        <v>14</v>
      </c>
      <c r="L18" s="15">
        <v>2020</v>
      </c>
      <c r="M18" s="7" t="s">
        <v>19</v>
      </c>
    </row>
    <row r="19" spans="1:13" ht="27" customHeight="1" thickBot="1" x14ac:dyDescent="0.35">
      <c r="A19" s="15">
        <v>9</v>
      </c>
      <c r="B19" s="17" t="s">
        <v>110</v>
      </c>
      <c r="C19" s="15">
        <v>1967</v>
      </c>
      <c r="D19" s="57">
        <v>40.299999999999997</v>
      </c>
      <c r="E19" s="17" t="s">
        <v>111</v>
      </c>
      <c r="F19" s="15">
        <v>1</v>
      </c>
      <c r="G19" s="15">
        <v>2</v>
      </c>
      <c r="H19" s="18">
        <f>18525</f>
        <v>18525</v>
      </c>
      <c r="I19" s="19">
        <f>D19*H19</f>
        <v>746557.5</v>
      </c>
      <c r="J19" s="10" t="s">
        <v>30</v>
      </c>
      <c r="K19" s="7" t="s">
        <v>14</v>
      </c>
      <c r="L19" s="15">
        <v>2020</v>
      </c>
      <c r="M19" s="7" t="s">
        <v>19</v>
      </c>
    </row>
    <row r="20" spans="1:13" ht="27" customHeight="1" thickBot="1" x14ac:dyDescent="0.35">
      <c r="A20" s="33"/>
      <c r="B20" s="34" t="s">
        <v>122</v>
      </c>
      <c r="C20" s="33"/>
      <c r="D20" s="71">
        <f>SUM(D9:D19)</f>
        <v>394.1</v>
      </c>
      <c r="E20" s="35"/>
      <c r="F20" s="73">
        <f>SUM(F9:F19)</f>
        <v>17</v>
      </c>
      <c r="G20" s="33"/>
      <c r="H20" s="36"/>
      <c r="I20" s="74">
        <f>SUM(I9:I19)</f>
        <v>7300702.5</v>
      </c>
      <c r="J20" s="37"/>
      <c r="K20" s="26"/>
      <c r="L20" s="26"/>
      <c r="M20" s="26"/>
    </row>
    <row r="21" spans="1:13" s="5" customFormat="1" ht="27" customHeight="1" x14ac:dyDescent="0.3">
      <c r="A21" s="75"/>
      <c r="B21" s="76"/>
      <c r="C21" s="75"/>
      <c r="D21" s="77"/>
      <c r="E21" s="78"/>
      <c r="F21" s="79"/>
      <c r="G21" s="75"/>
      <c r="H21" s="80"/>
      <c r="I21" s="81"/>
      <c r="J21" s="82"/>
      <c r="K21" s="83"/>
      <c r="L21" s="83"/>
      <c r="M21" s="83"/>
    </row>
    <row r="22" spans="1:13" s="5" customFormat="1" ht="27" customHeight="1" x14ac:dyDescent="0.3">
      <c r="A22" s="75"/>
      <c r="B22" s="76"/>
      <c r="C22" s="75"/>
      <c r="D22" s="77"/>
      <c r="E22" s="78"/>
      <c r="F22" s="79"/>
      <c r="G22" s="75"/>
      <c r="H22" s="80"/>
      <c r="I22" s="81"/>
      <c r="J22" s="82"/>
      <c r="K22" s="83"/>
      <c r="L22" s="83"/>
      <c r="M22" s="83"/>
    </row>
    <row r="23" spans="1:13" s="5" customFormat="1" ht="27" customHeight="1" x14ac:dyDescent="0.3">
      <c r="A23" s="75"/>
      <c r="B23" s="76"/>
      <c r="C23" s="75"/>
      <c r="D23" s="77"/>
      <c r="E23" s="78"/>
      <c r="F23" s="79"/>
      <c r="G23" s="75"/>
      <c r="H23" s="80"/>
      <c r="I23" s="81"/>
      <c r="J23" s="82"/>
      <c r="K23" s="83"/>
      <c r="L23" s="83"/>
      <c r="M23" s="83"/>
    </row>
    <row r="24" spans="1:13" s="5" customFormat="1" ht="27" customHeight="1" x14ac:dyDescent="0.3">
      <c r="A24" s="75"/>
      <c r="B24" s="83"/>
      <c r="C24" s="84"/>
      <c r="D24" s="85"/>
      <c r="E24" s="83"/>
      <c r="F24" s="84"/>
      <c r="G24" s="84"/>
      <c r="H24" s="82"/>
      <c r="I24" s="82"/>
      <c r="J24" s="82"/>
      <c r="K24" s="83"/>
      <c r="L24" s="83"/>
      <c r="M24" s="83"/>
    </row>
    <row r="25" spans="1:13" s="5" customFormat="1" ht="19.5" customHeight="1" x14ac:dyDescent="0.3">
      <c r="A25" s="86"/>
      <c r="B25" s="83"/>
      <c r="C25" s="84"/>
      <c r="D25" s="85"/>
      <c r="E25" s="83"/>
      <c r="F25" s="84"/>
      <c r="G25" s="84"/>
      <c r="H25" s="82"/>
      <c r="I25" s="82"/>
      <c r="J25" s="82"/>
      <c r="K25" s="83"/>
      <c r="L25" s="83"/>
      <c r="M25" s="83"/>
    </row>
    <row r="26" spans="1:13" s="5" customFormat="1" ht="18.75" x14ac:dyDescent="0.3">
      <c r="A26" s="75"/>
      <c r="B26" s="83"/>
      <c r="C26" s="84"/>
      <c r="D26" s="87"/>
      <c r="E26" s="88"/>
      <c r="F26" s="84"/>
      <c r="G26" s="84"/>
      <c r="H26" s="89"/>
      <c r="I26" s="89"/>
      <c r="J26" s="89"/>
      <c r="K26" s="88"/>
      <c r="L26" s="88"/>
      <c r="M26" s="88"/>
    </row>
  </sheetData>
  <mergeCells count="15">
    <mergeCell ref="M5:M6"/>
    <mergeCell ref="F2:J2"/>
    <mergeCell ref="C3:L3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ПДУ муницип. </vt:lpstr>
      <vt:lpstr>ПДУ собств.</vt:lpstr>
      <vt:lpstr>2017</vt:lpstr>
      <vt:lpstr>2018</vt:lpstr>
      <vt:lpstr>2018 (2)</vt:lpstr>
      <vt:lpstr>2019</vt:lpstr>
      <vt:lpstr>2019 (2)</vt:lpstr>
      <vt:lpstr>2020</vt:lpstr>
      <vt:lpstr>2020 (2)</vt:lpstr>
      <vt:lpstr>2021</vt:lpstr>
      <vt:lpstr>2021 (2)</vt:lpstr>
      <vt:lpstr>Эк.РСЯ</vt:lpstr>
      <vt:lpstr>Лист3</vt:lpstr>
      <vt:lpstr>'2017'!Область_печати</vt:lpstr>
      <vt:lpstr>'2018'!Область_печати</vt:lpstr>
      <vt:lpstr>'2018 (2)'!Область_печати</vt:lpstr>
      <vt:lpstr>'2019'!Область_печати</vt:lpstr>
      <vt:lpstr>'2019 (2)'!Область_печати</vt:lpstr>
      <vt:lpstr>'2020'!Область_печати</vt:lpstr>
      <vt:lpstr>'2020 (2)'!Область_печати</vt:lpstr>
      <vt:lpstr>'2021'!Область_печати</vt:lpstr>
      <vt:lpstr>'2021 (2)'!Область_печати</vt:lpstr>
      <vt:lpstr>'ПДУ муницип. '!Область_печати</vt:lpstr>
      <vt:lpstr>'ПДУ собств.'!Область_печати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WRK</dc:creator>
  <cp:lastModifiedBy>KIO_1</cp:lastModifiedBy>
  <cp:lastPrinted>2018-01-31T05:28:14Z</cp:lastPrinted>
  <dcterms:created xsi:type="dcterms:W3CDTF">2016-01-12T08:18:53Z</dcterms:created>
  <dcterms:modified xsi:type="dcterms:W3CDTF">2018-08-13T06:31:54Z</dcterms:modified>
</cp:coreProperties>
</file>